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"/>
    </mc:Choice>
  </mc:AlternateContent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Лист1!$K$77:$P$89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7" i="1" l="1"/>
  <c r="L87" i="1"/>
  <c r="M87" i="1"/>
  <c r="N87" i="1"/>
  <c r="O87" i="1"/>
  <c r="K73" i="1"/>
  <c r="L73" i="1"/>
  <c r="M73" i="1"/>
  <c r="N73" i="1"/>
  <c r="O73" i="1"/>
  <c r="J73" i="1"/>
  <c r="O74" i="1"/>
  <c r="O75" i="1"/>
  <c r="N74" i="1"/>
  <c r="N75" i="1"/>
  <c r="M74" i="1"/>
  <c r="M71" i="1" s="1"/>
  <c r="M75" i="1"/>
  <c r="L74" i="1"/>
  <c r="L75" i="1"/>
  <c r="K74" i="1"/>
  <c r="K71" i="1" s="1"/>
  <c r="K75" i="1"/>
  <c r="J74" i="1"/>
  <c r="J75" i="1"/>
  <c r="L109" i="1"/>
  <c r="N109" i="1"/>
  <c r="O109" i="1"/>
  <c r="L120" i="1"/>
  <c r="N120" i="1"/>
  <c r="O120" i="1"/>
  <c r="N131" i="1"/>
  <c r="O131" i="1"/>
  <c r="L88" i="1"/>
  <c r="L69" i="1" s="1"/>
  <c r="M88" i="1"/>
  <c r="N88" i="1"/>
  <c r="N69" i="1" s="1"/>
  <c r="O88" i="1"/>
  <c r="K89" i="1"/>
  <c r="K70" i="1" s="1"/>
  <c r="L89" i="1"/>
  <c r="M89" i="1"/>
  <c r="N89" i="1"/>
  <c r="O89" i="1"/>
  <c r="O70" i="1" s="1"/>
  <c r="J87" i="1"/>
  <c r="J88" i="1"/>
  <c r="J89" i="1"/>
  <c r="K97" i="1"/>
  <c r="L97" i="1"/>
  <c r="M97" i="1"/>
  <c r="N97" i="1"/>
  <c r="O97" i="1"/>
  <c r="J97" i="1"/>
  <c r="K111" i="1"/>
  <c r="L111" i="1"/>
  <c r="M111" i="1"/>
  <c r="N111" i="1"/>
  <c r="O111" i="1"/>
  <c r="J111" i="1"/>
  <c r="L115" i="1"/>
  <c r="M115" i="1"/>
  <c r="N115" i="1"/>
  <c r="O115" i="1"/>
  <c r="J115" i="1"/>
  <c r="L90" i="1"/>
  <c r="J128" i="1"/>
  <c r="K128" i="1"/>
  <c r="L128" i="1"/>
  <c r="M128" i="1"/>
  <c r="N128" i="1"/>
  <c r="O128" i="1"/>
  <c r="N129" i="1"/>
  <c r="O129" i="1"/>
  <c r="J129" i="1"/>
  <c r="K130" i="1"/>
  <c r="L130" i="1"/>
  <c r="M130" i="1"/>
  <c r="N130" i="1"/>
  <c r="O130" i="1"/>
  <c r="J130" i="1"/>
  <c r="J127" i="1" s="1"/>
  <c r="J131" i="1"/>
  <c r="O42" i="1"/>
  <c r="K45" i="1"/>
  <c r="L45" i="1"/>
  <c r="M45" i="1"/>
  <c r="M40" i="1" s="1"/>
  <c r="N45" i="1"/>
  <c r="N40" i="1" s="1"/>
  <c r="O45" i="1"/>
  <c r="O40" i="1" s="1"/>
  <c r="J45" i="1"/>
  <c r="J40" i="1" s="1"/>
  <c r="K47" i="1"/>
  <c r="K42" i="1" s="1"/>
  <c r="L47" i="1"/>
  <c r="L42" i="1" s="1"/>
  <c r="M47" i="1"/>
  <c r="M42" i="1" s="1"/>
  <c r="N47" i="1"/>
  <c r="N42" i="1" s="1"/>
  <c r="J47" i="1"/>
  <c r="J42" i="1" s="1"/>
  <c r="K46" i="1"/>
  <c r="L46" i="1"/>
  <c r="L41" i="1" s="1"/>
  <c r="M46" i="1"/>
  <c r="N46" i="1"/>
  <c r="O46" i="1"/>
  <c r="O41" i="1" s="1"/>
  <c r="J46" i="1"/>
  <c r="J41" i="1" s="1"/>
  <c r="J36" i="1" s="1"/>
  <c r="L56" i="1"/>
  <c r="N56" i="1"/>
  <c r="O56" i="1"/>
  <c r="J56" i="1"/>
  <c r="K105" i="1"/>
  <c r="L105" i="1"/>
  <c r="M105" i="1"/>
  <c r="N105" i="1"/>
  <c r="O105" i="1"/>
  <c r="J105" i="1"/>
  <c r="C105" i="1" s="1"/>
  <c r="J120" i="1"/>
  <c r="L108" i="1"/>
  <c r="L103" i="1" s="1"/>
  <c r="M108" i="1"/>
  <c r="M103" i="1" s="1"/>
  <c r="N108" i="1"/>
  <c r="N103" i="1" s="1"/>
  <c r="N102" i="1" s="1"/>
  <c r="O108" i="1"/>
  <c r="O103" i="1" s="1"/>
  <c r="J108" i="1"/>
  <c r="J103" i="1" s="1"/>
  <c r="J30" i="1" s="1"/>
  <c r="J109" i="1"/>
  <c r="J104" i="1" s="1"/>
  <c r="J70" i="1"/>
  <c r="L93" i="1"/>
  <c r="M93" i="1"/>
  <c r="N93" i="1"/>
  <c r="O93" i="1"/>
  <c r="J93" i="1"/>
  <c r="K90" i="1"/>
  <c r="C90" i="1" s="1"/>
  <c r="M90" i="1"/>
  <c r="N90" i="1"/>
  <c r="O90" i="1"/>
  <c r="C24" i="1"/>
  <c r="C27" i="1"/>
  <c r="C25" i="1"/>
  <c r="C26" i="1"/>
  <c r="C135" i="1"/>
  <c r="C134" i="1"/>
  <c r="C133" i="1"/>
  <c r="C121" i="1"/>
  <c r="C122" i="1"/>
  <c r="C123" i="1"/>
  <c r="C119" i="1"/>
  <c r="C116" i="1"/>
  <c r="C117" i="1"/>
  <c r="C118" i="1"/>
  <c r="C112" i="1"/>
  <c r="C113" i="1"/>
  <c r="C114" i="1"/>
  <c r="C100" i="1"/>
  <c r="C99" i="1"/>
  <c r="C98" i="1"/>
  <c r="C96" i="1"/>
  <c r="C95" i="1"/>
  <c r="C94" i="1"/>
  <c r="C60" i="1"/>
  <c r="C58" i="1"/>
  <c r="C59" i="1"/>
  <c r="C55" i="1"/>
  <c r="C54" i="1"/>
  <c r="C53" i="1"/>
  <c r="C52" i="1"/>
  <c r="C51" i="1"/>
  <c r="C50" i="1"/>
  <c r="C49" i="1"/>
  <c r="C48" i="1"/>
  <c r="D102" i="1"/>
  <c r="E102" i="1"/>
  <c r="F102" i="1"/>
  <c r="G102" i="1"/>
  <c r="H22" i="1"/>
  <c r="G22" i="1"/>
  <c r="F22" i="1"/>
  <c r="E22" i="1"/>
  <c r="D22" i="1"/>
  <c r="H20" i="1"/>
  <c r="G20" i="1"/>
  <c r="F20" i="1"/>
  <c r="E20" i="1"/>
  <c r="D20" i="1"/>
  <c r="H104" i="1"/>
  <c r="H64" i="1" s="1"/>
  <c r="H62" i="1" s="1"/>
  <c r="G109" i="1"/>
  <c r="F109" i="1"/>
  <c r="F104" i="1" s="1"/>
  <c r="F31" i="1" s="1"/>
  <c r="E109" i="1"/>
  <c r="E104" i="1" s="1"/>
  <c r="D109" i="1"/>
  <c r="D104" i="1" s="1"/>
  <c r="H67" i="1"/>
  <c r="F67" i="1"/>
  <c r="F62" i="1" s="1"/>
  <c r="H69" i="1"/>
  <c r="G125" i="1"/>
  <c r="F125" i="1"/>
  <c r="E125" i="1"/>
  <c r="D125" i="1"/>
  <c r="C178" i="3"/>
  <c r="C176" i="3"/>
  <c r="C160" i="3" s="1"/>
  <c r="G173" i="3"/>
  <c r="F173" i="3"/>
  <c r="E173" i="3"/>
  <c r="D173" i="3"/>
  <c r="J168" i="3"/>
  <c r="G168" i="3"/>
  <c r="F168" i="3"/>
  <c r="E168" i="3"/>
  <c r="D168" i="3"/>
  <c r="J163" i="3"/>
  <c r="G163" i="3"/>
  <c r="F163" i="3"/>
  <c r="F158" i="3"/>
  <c r="D163" i="3"/>
  <c r="G161" i="3"/>
  <c r="F161" i="3"/>
  <c r="F156" i="3" s="1"/>
  <c r="E161" i="3"/>
  <c r="E156" i="3" s="1"/>
  <c r="E154" i="3" s="1"/>
  <c r="D161" i="3"/>
  <c r="D156" i="3" s="1"/>
  <c r="O160" i="3"/>
  <c r="O155" i="3" s="1"/>
  <c r="N160" i="3"/>
  <c r="N155" i="3" s="1"/>
  <c r="M160" i="3"/>
  <c r="M155" i="3" s="1"/>
  <c r="L160" i="3"/>
  <c r="L155" i="3" s="1"/>
  <c r="K160" i="3"/>
  <c r="K155" i="3" s="1"/>
  <c r="J160" i="3"/>
  <c r="J155" i="3" s="1"/>
  <c r="I160" i="3"/>
  <c r="I155" i="3" s="1"/>
  <c r="H160" i="3"/>
  <c r="G160" i="3"/>
  <c r="G155" i="3" s="1"/>
  <c r="G81" i="3" s="1"/>
  <c r="F160" i="3"/>
  <c r="F155" i="3" s="1"/>
  <c r="E160" i="3"/>
  <c r="D160" i="3"/>
  <c r="D155" i="3" s="1"/>
  <c r="C157" i="3"/>
  <c r="J156" i="3"/>
  <c r="H156" i="3"/>
  <c r="H154" i="3" s="1"/>
  <c r="C152" i="3"/>
  <c r="C147" i="3"/>
  <c r="C145" i="3"/>
  <c r="O143" i="3"/>
  <c r="N143" i="3"/>
  <c r="M143" i="3"/>
  <c r="L143" i="3"/>
  <c r="K143" i="3"/>
  <c r="J143" i="3"/>
  <c r="I143" i="3"/>
  <c r="H143" i="3"/>
  <c r="G143" i="3"/>
  <c r="F143" i="3"/>
  <c r="E143" i="3"/>
  <c r="D143" i="3"/>
  <c r="C138" i="3"/>
  <c r="C136" i="3"/>
  <c r="C134" i="3"/>
  <c r="J128" i="3"/>
  <c r="I128" i="3"/>
  <c r="H128" i="3"/>
  <c r="G128" i="3"/>
  <c r="F128" i="3"/>
  <c r="F121" i="3" s="1"/>
  <c r="E128" i="3"/>
  <c r="D128" i="3"/>
  <c r="D121" i="3" s="1"/>
  <c r="H126" i="3"/>
  <c r="H121" i="3" s="1"/>
  <c r="J114" i="3"/>
  <c r="I114" i="3"/>
  <c r="G114" i="3"/>
  <c r="E114" i="3"/>
  <c r="D114" i="3"/>
  <c r="C113" i="3"/>
  <c r="H112" i="3"/>
  <c r="H110" i="3" s="1"/>
  <c r="J110" i="3"/>
  <c r="I110" i="3"/>
  <c r="G110" i="3"/>
  <c r="F110" i="3"/>
  <c r="E110" i="3"/>
  <c r="D110" i="3"/>
  <c r="C109" i="3"/>
  <c r="C108" i="3"/>
  <c r="C107" i="3"/>
  <c r="C105" i="3"/>
  <c r="C102" i="3"/>
  <c r="H101" i="3"/>
  <c r="G101" i="3"/>
  <c r="F101" i="3"/>
  <c r="E101" i="3"/>
  <c r="D101" i="3"/>
  <c r="J99" i="3"/>
  <c r="I99" i="3"/>
  <c r="H99" i="3"/>
  <c r="G99" i="3"/>
  <c r="F99" i="3"/>
  <c r="E99" i="3"/>
  <c r="D99" i="3"/>
  <c r="C99" i="3"/>
  <c r="C98" i="3"/>
  <c r="J94" i="3"/>
  <c r="I94" i="3"/>
  <c r="H94" i="3"/>
  <c r="G94" i="3"/>
  <c r="F94" i="3"/>
  <c r="E94" i="3"/>
  <c r="D94" i="3"/>
  <c r="H92" i="3"/>
  <c r="G92" i="3"/>
  <c r="G87" i="3" s="1"/>
  <c r="G82" i="3" s="1"/>
  <c r="F92" i="3"/>
  <c r="F87" i="3" s="1"/>
  <c r="E92" i="3"/>
  <c r="E87" i="3" s="1"/>
  <c r="D92" i="3"/>
  <c r="D87" i="3" s="1"/>
  <c r="J91" i="3"/>
  <c r="J86" i="3" s="1"/>
  <c r="J81" i="3" s="1"/>
  <c r="I91" i="3"/>
  <c r="I86" i="3" s="1"/>
  <c r="H91" i="3"/>
  <c r="G91" i="3"/>
  <c r="G90" i="3" s="1"/>
  <c r="F91" i="3"/>
  <c r="F86" i="3" s="1"/>
  <c r="E91" i="3"/>
  <c r="E86" i="3" s="1"/>
  <c r="D91" i="3"/>
  <c r="D86" i="3" s="1"/>
  <c r="D21" i="3" s="1"/>
  <c r="C88" i="3"/>
  <c r="H87" i="3"/>
  <c r="H85" i="3" s="1"/>
  <c r="C83" i="3"/>
  <c r="I74" i="3"/>
  <c r="H74" i="3"/>
  <c r="G74" i="3"/>
  <c r="E74" i="3"/>
  <c r="D74" i="3"/>
  <c r="I69" i="3"/>
  <c r="H69" i="3"/>
  <c r="G69" i="3"/>
  <c r="F69" i="3"/>
  <c r="D69" i="3"/>
  <c r="J64" i="3"/>
  <c r="I64" i="3"/>
  <c r="H64" i="3"/>
  <c r="G64" i="3"/>
  <c r="F64" i="3"/>
  <c r="D64" i="3"/>
  <c r="F62" i="3"/>
  <c r="F59" i="3" s="1"/>
  <c r="E62" i="3"/>
  <c r="E52" i="3" s="1"/>
  <c r="E32" i="3" s="1"/>
  <c r="D62" i="3"/>
  <c r="D52" i="3" s="1"/>
  <c r="J59" i="3"/>
  <c r="I59" i="3"/>
  <c r="H59" i="3"/>
  <c r="G59" i="3"/>
  <c r="I54" i="3"/>
  <c r="H54" i="3"/>
  <c r="F54" i="3"/>
  <c r="E54" i="3"/>
  <c r="D54" i="3"/>
  <c r="D50" i="3" s="1"/>
  <c r="H52" i="3"/>
  <c r="G52" i="3"/>
  <c r="J51" i="3"/>
  <c r="I51" i="3"/>
  <c r="I36" i="3" s="1"/>
  <c r="G51" i="3"/>
  <c r="G36" i="3" s="1"/>
  <c r="F51" i="3"/>
  <c r="F36" i="3" s="1"/>
  <c r="E51" i="3"/>
  <c r="E40" i="3" s="1"/>
  <c r="D51" i="3"/>
  <c r="D36" i="3" s="1"/>
  <c r="C48" i="3"/>
  <c r="C43" i="3"/>
  <c r="J42" i="3"/>
  <c r="H42" i="3"/>
  <c r="H22" i="3" s="1"/>
  <c r="G42" i="3"/>
  <c r="F42" i="3"/>
  <c r="E42" i="3"/>
  <c r="E22" i="3" s="1"/>
  <c r="D42" i="3"/>
  <c r="C41" i="3"/>
  <c r="C38" i="3"/>
  <c r="C33" i="3"/>
  <c r="H32" i="3"/>
  <c r="H28" i="3" s="1"/>
  <c r="C27" i="3"/>
  <c r="C26" i="3"/>
  <c r="C25" i="3"/>
  <c r="C24" i="3"/>
  <c r="C23" i="3"/>
  <c r="G21" i="3"/>
  <c r="G17" i="3" s="1"/>
  <c r="G15" i="3" s="1"/>
  <c r="C19" i="3"/>
  <c r="H17" i="3"/>
  <c r="I15" i="3"/>
  <c r="D108" i="1"/>
  <c r="E108" i="1"/>
  <c r="F108" i="1"/>
  <c r="G108" i="1"/>
  <c r="G63" i="1"/>
  <c r="H108" i="1"/>
  <c r="I108" i="1"/>
  <c r="D106" i="1"/>
  <c r="E106" i="1"/>
  <c r="F106" i="1"/>
  <c r="G106" i="1"/>
  <c r="I15" i="1"/>
  <c r="H31" i="1"/>
  <c r="H28" i="1" s="1"/>
  <c r="H74" i="1"/>
  <c r="H56" i="1"/>
  <c r="H39" i="1" s="1"/>
  <c r="H73" i="1"/>
  <c r="H71" i="1" s="1"/>
  <c r="H17" i="1"/>
  <c r="D73" i="1"/>
  <c r="D68" i="1" s="1"/>
  <c r="D40" i="1"/>
  <c r="D35" i="1" s="1"/>
  <c r="E73" i="1"/>
  <c r="E68" i="1" s="1"/>
  <c r="E63" i="1" s="1"/>
  <c r="E40" i="1"/>
  <c r="E30" i="1" s="1"/>
  <c r="F73" i="1"/>
  <c r="F68" i="1" s="1"/>
  <c r="F40" i="1"/>
  <c r="F30" i="1" s="1"/>
  <c r="G21" i="1"/>
  <c r="G17" i="1" s="1"/>
  <c r="G15" i="1" s="1"/>
  <c r="I73" i="1"/>
  <c r="I68" i="1" s="1"/>
  <c r="D74" i="1"/>
  <c r="E74" i="1"/>
  <c r="G73" i="1"/>
  <c r="D46" i="1"/>
  <c r="D41" i="1" s="1"/>
  <c r="G74" i="1"/>
  <c r="G69" i="1" s="1"/>
  <c r="G64" i="1" s="1"/>
  <c r="F74" i="1"/>
  <c r="F69" i="1" s="1"/>
  <c r="H79" i="1"/>
  <c r="G79" i="1"/>
  <c r="F79" i="1"/>
  <c r="E79" i="1"/>
  <c r="D79" i="1"/>
  <c r="D90" i="1"/>
  <c r="E90" i="1"/>
  <c r="G90" i="1"/>
  <c r="I90" i="1"/>
  <c r="E46" i="1"/>
  <c r="E43" i="1" s="1"/>
  <c r="G41" i="1"/>
  <c r="G36" i="1" s="1"/>
  <c r="H41" i="1"/>
  <c r="H36" i="1" s="1"/>
  <c r="H34" i="1" s="1"/>
  <c r="D56" i="1"/>
  <c r="D39" i="1" s="1"/>
  <c r="E56" i="1"/>
  <c r="E39" i="1" s="1"/>
  <c r="G56" i="1"/>
  <c r="G39" i="1" s="1"/>
  <c r="G34" i="1" s="1"/>
  <c r="I56" i="1"/>
  <c r="I40" i="1"/>
  <c r="I35" i="1" s="1"/>
  <c r="F46" i="1"/>
  <c r="F43" i="1" s="1"/>
  <c r="G40" i="1"/>
  <c r="G35" i="1" s="1"/>
  <c r="D76" i="1"/>
  <c r="E76" i="1"/>
  <c r="F76" i="1"/>
  <c r="G76" i="1"/>
  <c r="H76" i="1"/>
  <c r="I76" i="1"/>
  <c r="J76" i="1"/>
  <c r="C76" i="1" s="1"/>
  <c r="G43" i="1"/>
  <c r="H43" i="1"/>
  <c r="I43" i="1"/>
  <c r="E77" i="1"/>
  <c r="D77" i="1"/>
  <c r="F77" i="1"/>
  <c r="G77" i="1"/>
  <c r="H77" i="1"/>
  <c r="I77" i="1"/>
  <c r="J77" i="1"/>
  <c r="C77" i="1" s="1"/>
  <c r="F28" i="1"/>
  <c r="D40" i="3"/>
  <c r="E36" i="3"/>
  <c r="E59" i="3"/>
  <c r="D59" i="3"/>
  <c r="D90" i="3"/>
  <c r="D85" i="3" s="1"/>
  <c r="J68" i="1"/>
  <c r="J21" i="1" s="1"/>
  <c r="N106" i="1"/>
  <c r="K40" i="1"/>
  <c r="K35" i="1" s="1"/>
  <c r="O37" i="1"/>
  <c r="O69" i="1"/>
  <c r="O22" i="1" s="1"/>
  <c r="J69" i="1"/>
  <c r="J22" i="1" s="1"/>
  <c r="F35" i="1"/>
  <c r="J106" i="1"/>
  <c r="D30" i="1"/>
  <c r="N43" i="1"/>
  <c r="C130" i="1"/>
  <c r="D43" i="1"/>
  <c r="N68" i="1"/>
  <c r="O71" i="1"/>
  <c r="M70" i="1"/>
  <c r="M65" i="1" s="1"/>
  <c r="C97" i="1"/>
  <c r="O68" i="1"/>
  <c r="O21" i="1" s="1"/>
  <c r="O32" i="1"/>
  <c r="N41" i="1"/>
  <c r="N36" i="1" s="1"/>
  <c r="C108" i="1"/>
  <c r="C79" i="1"/>
  <c r="C80" i="1"/>
  <c r="C81" i="1"/>
  <c r="C84" i="1"/>
  <c r="C78" i="1"/>
  <c r="C82" i="1"/>
  <c r="C83" i="1"/>
  <c r="C75" i="1"/>
  <c r="K21" i="1"/>
  <c r="K17" i="1" s="1"/>
  <c r="N71" i="1"/>
  <c r="M69" i="1"/>
  <c r="M22" i="1" s="1"/>
  <c r="L71" i="1"/>
  <c r="L68" i="1"/>
  <c r="L70" i="1"/>
  <c r="L65" i="1" s="1"/>
  <c r="E41" i="1"/>
  <c r="E36" i="1" s="1"/>
  <c r="K43" i="1"/>
  <c r="C47" i="1" l="1"/>
  <c r="H37" i="3"/>
  <c r="H35" i="3" s="1"/>
  <c r="E50" i="3"/>
  <c r="G50" i="3"/>
  <c r="G35" i="3" s="1"/>
  <c r="G158" i="3"/>
  <c r="D72" i="1"/>
  <c r="D67" i="1" s="1"/>
  <c r="D62" i="1" s="1"/>
  <c r="G85" i="3"/>
  <c r="G80" i="3" s="1"/>
  <c r="H89" i="3"/>
  <c r="E82" i="3"/>
  <c r="D69" i="1"/>
  <c r="E30" i="3"/>
  <c r="E90" i="3"/>
  <c r="E85" i="3" s="1"/>
  <c r="E20" i="3" s="1"/>
  <c r="F18" i="1"/>
  <c r="C40" i="3"/>
  <c r="H50" i="3"/>
  <c r="E158" i="3"/>
  <c r="M30" i="1"/>
  <c r="E35" i="1"/>
  <c r="G37" i="3"/>
  <c r="C42" i="3"/>
  <c r="H82" i="3"/>
  <c r="H80" i="3" s="1"/>
  <c r="C69" i="1"/>
  <c r="D31" i="1"/>
  <c r="D18" i="1" s="1"/>
  <c r="D36" i="1"/>
  <c r="H18" i="3"/>
  <c r="H15" i="3" s="1"/>
  <c r="H20" i="3"/>
  <c r="E21" i="3"/>
  <c r="E81" i="3"/>
  <c r="D64" i="1"/>
  <c r="G72" i="1"/>
  <c r="G67" i="1" s="1"/>
  <c r="G62" i="1" s="1"/>
  <c r="E37" i="3"/>
  <c r="D158" i="3"/>
  <c r="L63" i="1"/>
  <c r="C56" i="1"/>
  <c r="L43" i="1"/>
  <c r="N127" i="1"/>
  <c r="N125" i="1" s="1"/>
  <c r="O127" i="1"/>
  <c r="O125" i="1" s="1"/>
  <c r="C128" i="1"/>
  <c r="C111" i="1"/>
  <c r="C131" i="1"/>
  <c r="C73" i="1"/>
  <c r="C87" i="1"/>
  <c r="J31" i="1"/>
  <c r="E69" i="1"/>
  <c r="E64" i="1" s="1"/>
  <c r="J154" i="3"/>
  <c r="C93" i="1"/>
  <c r="J67" i="1"/>
  <c r="J20" i="1" s="1"/>
  <c r="C115" i="1"/>
  <c r="K65" i="1"/>
  <c r="K23" i="1"/>
  <c r="I63" i="1"/>
  <c r="I21" i="1"/>
  <c r="I17" i="1" s="1"/>
  <c r="M37" i="1"/>
  <c r="M32" i="1"/>
  <c r="N35" i="1"/>
  <c r="N30" i="1"/>
  <c r="M31" i="1"/>
  <c r="M18" i="1" s="1"/>
  <c r="J125" i="1"/>
  <c r="J32" i="1"/>
  <c r="J37" i="1"/>
  <c r="K37" i="1"/>
  <c r="K32" i="1"/>
  <c r="J23" i="1"/>
  <c r="J19" i="1" s="1"/>
  <c r="O64" i="1"/>
  <c r="C89" i="1"/>
  <c r="C88" i="1"/>
  <c r="M23" i="1"/>
  <c r="M68" i="1"/>
  <c r="C68" i="1" s="1"/>
  <c r="C46" i="1"/>
  <c r="M43" i="1"/>
  <c r="J86" i="1"/>
  <c r="N86" i="1"/>
  <c r="N70" i="1"/>
  <c r="N23" i="1" s="1"/>
  <c r="J71" i="1"/>
  <c r="C71" i="1" s="1"/>
  <c r="H18" i="1"/>
  <c r="H15" i="1" s="1"/>
  <c r="J65" i="1"/>
  <c r="L86" i="1"/>
  <c r="C74" i="1"/>
  <c r="L40" i="1"/>
  <c r="L30" i="1" s="1"/>
  <c r="J43" i="1"/>
  <c r="C45" i="1"/>
  <c r="O43" i="1"/>
  <c r="E72" i="1"/>
  <c r="E67" i="1" s="1"/>
  <c r="E62" i="1" s="1"/>
  <c r="O106" i="1"/>
  <c r="C106" i="1" s="1"/>
  <c r="C120" i="1"/>
  <c r="L106" i="1"/>
  <c r="D21" i="1"/>
  <c r="D17" i="1" s="1"/>
  <c r="D15" i="1" s="1"/>
  <c r="D63" i="1"/>
  <c r="E35" i="3"/>
  <c r="E28" i="3"/>
  <c r="D32" i="3"/>
  <c r="D37" i="3"/>
  <c r="D82" i="3"/>
  <c r="D22" i="3"/>
  <c r="E31" i="1"/>
  <c r="F30" i="3"/>
  <c r="F154" i="3"/>
  <c r="F82" i="3"/>
  <c r="F32" i="3"/>
  <c r="F18" i="3" s="1"/>
  <c r="M28" i="1"/>
  <c r="M35" i="1"/>
  <c r="F21" i="3"/>
  <c r="F17" i="3" s="1"/>
  <c r="F81" i="3"/>
  <c r="I21" i="3"/>
  <c r="I17" i="3" s="1"/>
  <c r="I81" i="3"/>
  <c r="O63" i="1"/>
  <c r="O102" i="1"/>
  <c r="C42" i="1"/>
  <c r="L32" i="1"/>
  <c r="L37" i="1"/>
  <c r="O65" i="1"/>
  <c r="O23" i="1"/>
  <c r="O19" i="1" s="1"/>
  <c r="D30" i="3"/>
  <c r="D17" i="3" s="1"/>
  <c r="D154" i="3"/>
  <c r="D80" i="3" s="1"/>
  <c r="D81" i="3"/>
  <c r="J64" i="1"/>
  <c r="N37" i="1"/>
  <c r="N34" i="1" s="1"/>
  <c r="N39" i="1"/>
  <c r="N32" i="1"/>
  <c r="N65" i="1"/>
  <c r="K22" i="1"/>
  <c r="N31" i="1"/>
  <c r="C129" i="1"/>
  <c r="M86" i="1"/>
  <c r="L23" i="1"/>
  <c r="L19" i="1" s="1"/>
  <c r="L67" i="1"/>
  <c r="L20" i="1" s="1"/>
  <c r="E21" i="1"/>
  <c r="E17" i="1" s="1"/>
  <c r="E15" i="1" s="1"/>
  <c r="D35" i="3"/>
  <c r="D20" i="3"/>
  <c r="J63" i="1"/>
  <c r="J18" i="1"/>
  <c r="L104" i="1"/>
  <c r="L102" i="1" s="1"/>
  <c r="C109" i="1"/>
  <c r="C103" i="1"/>
  <c r="J102" i="1"/>
  <c r="N63" i="1"/>
  <c r="O86" i="1"/>
  <c r="K20" i="1"/>
  <c r="O67" i="1"/>
  <c r="O20" i="1" s="1"/>
  <c r="K63" i="1"/>
  <c r="N21" i="1"/>
  <c r="E28" i="1"/>
  <c r="E34" i="1"/>
  <c r="C41" i="1"/>
  <c r="L36" i="1"/>
  <c r="L39" i="1"/>
  <c r="L28" i="1" s="1"/>
  <c r="N22" i="1"/>
  <c r="N64" i="1"/>
  <c r="L22" i="1"/>
  <c r="D34" i="1"/>
  <c r="D28" i="1"/>
  <c r="F21" i="1"/>
  <c r="F17" i="1" s="1"/>
  <c r="F15" i="1" s="1"/>
  <c r="F63" i="1"/>
  <c r="O36" i="1"/>
  <c r="O31" i="1"/>
  <c r="O18" i="1" s="1"/>
  <c r="O35" i="1"/>
  <c r="O39" i="1"/>
  <c r="O30" i="1"/>
  <c r="O17" i="1" s="1"/>
  <c r="F64" i="1"/>
  <c r="J35" i="1"/>
  <c r="J39" i="1"/>
  <c r="C40" i="1"/>
  <c r="C70" i="1"/>
  <c r="L21" i="1"/>
  <c r="E80" i="3" l="1"/>
  <c r="L17" i="1"/>
  <c r="J62" i="1"/>
  <c r="C125" i="1"/>
  <c r="M63" i="1"/>
  <c r="N28" i="1"/>
  <c r="C104" i="1"/>
  <c r="O15" i="1"/>
  <c r="N67" i="1"/>
  <c r="N20" i="1" s="1"/>
  <c r="C127" i="1"/>
  <c r="E17" i="3"/>
  <c r="E15" i="3" s="1"/>
  <c r="L64" i="1"/>
  <c r="L62" i="1" s="1"/>
  <c r="F15" i="3"/>
  <c r="C43" i="1"/>
  <c r="C86" i="1"/>
  <c r="C32" i="1"/>
  <c r="K18" i="1"/>
  <c r="L31" i="1"/>
  <c r="L18" i="1" s="1"/>
  <c r="M21" i="1"/>
  <c r="M17" i="1" s="1"/>
  <c r="M67" i="1"/>
  <c r="M20" i="1" s="1"/>
  <c r="C20" i="1" s="1"/>
  <c r="O34" i="1"/>
  <c r="N17" i="1"/>
  <c r="M19" i="1"/>
  <c r="K19" i="1"/>
  <c r="C65" i="1"/>
  <c r="C37" i="1"/>
  <c r="L35" i="1"/>
  <c r="C35" i="1" s="1"/>
  <c r="N62" i="1"/>
  <c r="O62" i="1"/>
  <c r="F80" i="3"/>
  <c r="F28" i="3"/>
  <c r="C102" i="1"/>
  <c r="C23" i="1"/>
  <c r="D28" i="3"/>
  <c r="O28" i="1"/>
  <c r="N18" i="1"/>
  <c r="N19" i="1"/>
  <c r="D18" i="3"/>
  <c r="D15" i="3" s="1"/>
  <c r="C21" i="1"/>
  <c r="C63" i="1"/>
  <c r="J29" i="1"/>
  <c r="C39" i="1"/>
  <c r="J28" i="1"/>
  <c r="J34" i="1"/>
  <c r="C36" i="1"/>
  <c r="J17" i="1"/>
  <c r="C30" i="1"/>
  <c r="C22" i="1"/>
  <c r="L34" i="1" l="1"/>
  <c r="C64" i="1"/>
  <c r="C67" i="1"/>
  <c r="C19" i="1"/>
  <c r="C31" i="1"/>
  <c r="C28" i="1"/>
  <c r="N15" i="1"/>
  <c r="C62" i="1"/>
  <c r="C18" i="1"/>
  <c r="J15" i="1"/>
  <c r="C17" i="1"/>
  <c r="C34" i="1"/>
  <c r="C15" i="1" l="1"/>
</calcChain>
</file>

<file path=xl/sharedStrings.xml><?xml version="1.0" encoding="utf-8"?>
<sst xmlns="http://schemas.openxmlformats.org/spreadsheetml/2006/main" count="938" uniqueCount="141">
  <si>
    <r>
      <t xml:space="preserve">        «</t>
    </r>
    <r>
      <rPr>
        <sz val="10"/>
        <rFont val="Times New Roman"/>
        <family val="1"/>
        <charset val="204"/>
      </rPr>
      <t>Приложение № 2</t>
    </r>
  </si>
  <si>
    <t xml:space="preserve">к муниципальной программе </t>
  </si>
  <si>
    <t xml:space="preserve">Тугулымского городского округа </t>
  </si>
  <si>
    <t>№ строки</t>
  </si>
  <si>
    <t>Наименование мероприятий/ источник расходов на финансирование</t>
  </si>
  <si>
    <t>Объем расходов на выполнение мероприятий за счет всех источников ресурсного обеспечения (тыс. рублей)</t>
  </si>
  <si>
    <t>Номер строки целей, задач, целевых показателей, на достижение которых направлены мероприятия</t>
  </si>
  <si>
    <t>всего</t>
  </si>
  <si>
    <t xml:space="preserve">2014 год </t>
  </si>
  <si>
    <t>2015 год</t>
  </si>
  <si>
    <t>2016 год</t>
  </si>
  <si>
    <t>2017 год</t>
  </si>
  <si>
    <t>2018 год</t>
  </si>
  <si>
    <t>2019 год</t>
  </si>
  <si>
    <t>2020 год</t>
  </si>
  <si>
    <t xml:space="preserve">ВСЕГО ПО МУНИЦИПАЛЬНОЙ ПРОГРАММЕ, </t>
  </si>
  <si>
    <t>В ТОМ  ЧИСЛЕ:</t>
  </si>
  <si>
    <t>Областной бюджет</t>
  </si>
  <si>
    <t>Местный бюджет</t>
  </si>
  <si>
    <t>Внебюджетные источники</t>
  </si>
  <si>
    <t>ПОДПРОГРАММА 1.  «РАЗВИТИЕ ФИЗИЧЕСКОЙ КУЛЬТУРЫ И СПОРТА В ТУГУЛЫМСКОМ ГОРОДСКОМ ОКРУГЕ»</t>
  </si>
  <si>
    <t>ВСЕГО ПО ПОДПРОГРАММЕ 1 МУНИЦИПАЛЬНОЙ ПРОГРАММЫ, В ТОМ ЧИСЛЕ:</t>
  </si>
  <si>
    <t>Муниципальный бюджет</t>
  </si>
  <si>
    <t>Мероприятие 2.</t>
  </si>
  <si>
    <t>ПОДПРОГРАММА 2. «РАЗВИТИЕ ИНФРАСТРУКТУРЫ ОБЪЕКТОВ СПОРТА ТУГУЛЫМСКОГО ГОРОДСКОГО ОКРУГА»</t>
  </si>
  <si>
    <t>ВСЕГО ПО ПОДПРОГРАММЕ 2 МУНИЦИПАЛЬНОЙ ПРОГРАММЫ, В ТОМ ЧИСЛЕ:</t>
  </si>
  <si>
    <t>0,0</t>
  </si>
  <si>
    <t>1000,0</t>
  </si>
  <si>
    <t>Приобретение автобуса для перевозки спортсменов</t>
  </si>
  <si>
    <t>1727,0</t>
  </si>
  <si>
    <t>28,6</t>
  </si>
  <si>
    <t>10,0</t>
  </si>
  <si>
    <t>100,0</t>
  </si>
  <si>
    <t xml:space="preserve">0,0 </t>
  </si>
  <si>
    <t>Мероприятие 1</t>
  </si>
  <si>
    <t>1</t>
  </si>
  <si>
    <t>2</t>
  </si>
  <si>
    <t>3</t>
  </si>
  <si>
    <t>4</t>
  </si>
  <si>
    <t>5</t>
  </si>
  <si>
    <t>6</t>
  </si>
  <si>
    <t>7</t>
  </si>
  <si>
    <t>80,0</t>
  </si>
  <si>
    <t>40,0</t>
  </si>
  <si>
    <t>41,4</t>
  </si>
  <si>
    <t>218,2</t>
  </si>
  <si>
    <t>1) Ремонт стрелкового тира в МАОУ СОШ № 31 с. Ошкуково</t>
  </si>
  <si>
    <t>Предоставление субсидии МАУ Тугулымского городского округа "Спорт для всех" на финансовое обеспечение муниципального задания</t>
  </si>
  <si>
    <t xml:space="preserve">Содержание спортивных сооружений </t>
  </si>
  <si>
    <t>1)Заливка льда хоккейного корта МАУ «Спорт для всех» и его обслуживание</t>
  </si>
  <si>
    <t xml:space="preserve">2)Сертифицирование объектов спорта, имеющихся в Тугулымском городском округе, на предмет их соответствия и включения во Всероссийский реестр объектов спорта </t>
  </si>
  <si>
    <t>3)Приобретение спортивного инвентаря и  оборудования для объектов спорта</t>
  </si>
  <si>
    <t>Капитальные вложения</t>
  </si>
  <si>
    <t>Научно-исследовательские и опытно-конструкторские работы</t>
  </si>
  <si>
    <t>Прочие нужды</t>
  </si>
  <si>
    <t>местный бюджет</t>
  </si>
  <si>
    <t>Всего по направлению «капитальные вложения», в том числе</t>
  </si>
  <si>
    <t>Всего по направлению "научно-исследовательские и опытно-конструкторские работы", в том числе</t>
  </si>
  <si>
    <t>1. Капитальные вложения</t>
  </si>
  <si>
    <t>2. Научно-исследовательские и опытно-конструкторские работы</t>
  </si>
  <si>
    <t>Всего по направлению "прочие нужды", в том числе</t>
  </si>
  <si>
    <t>Мероприятие 5.</t>
  </si>
  <si>
    <t>Мероприятие 6.</t>
  </si>
  <si>
    <t>Организация мероприятий, направленных на пропаганду физической культуры и здорового образа жизни</t>
  </si>
  <si>
    <t xml:space="preserve">1)Изготовление стендов, баннеров, плакатов и иных  рекламных и информационных материалов для пропаганды физической культуры и здорового образа жизни </t>
  </si>
  <si>
    <t>2)Проведение форумов и смотров-конкурсов по итогам года</t>
  </si>
  <si>
    <t>Мероприятие 4.</t>
  </si>
  <si>
    <t>3. Прочие нужды</t>
  </si>
  <si>
    <t xml:space="preserve">Мероприятие 3. </t>
  </si>
  <si>
    <t>Организация и проведение спортивных мероприятий на территории Тугулымского городского округа, участие в выездных турнирах и соревнованиях, в том числе кредиторская задолженность</t>
  </si>
  <si>
    <t xml:space="preserve">местный бюджет </t>
  </si>
  <si>
    <t>7) Повышение квалификации и переподготовки специалистов и спортивных судей (не менее 72 часов), задействованных в реализации комплекса ГТО</t>
  </si>
  <si>
    <t xml:space="preserve"> в т.ч.</t>
  </si>
  <si>
    <t>- экспертиза</t>
  </si>
  <si>
    <t>- ПИР</t>
  </si>
  <si>
    <t>- кредиторская задолженность</t>
  </si>
  <si>
    <t>- приобретение проекта, привязка</t>
  </si>
  <si>
    <t>3)Строительство лыжной базы п.Тугулым</t>
  </si>
  <si>
    <t>8) Разработка смет и проведение экспертизы</t>
  </si>
  <si>
    <t>6) Приобретение оборудования и инвентаря для оснащения мест тестирования по выполнению видов испытаний (софинансирование)</t>
  </si>
  <si>
    <t xml:space="preserve"> 4)Приобретение и установка  хоккейной коробки из стеклопластика для хоккейных кортов, 30 х 60 м.: -р.п.Тугулым; - п.Юшала; - с.Верховино, в том числе кредиторская задолженность</t>
  </si>
  <si>
    <t>Строительство,реконструкция, ремонт спортивных сооружений,                                       в т.ч. Внедрение Всероссийского физкультурно-спортивного комплекса "Готов к труду и обороне" (ГТО)</t>
  </si>
  <si>
    <t>5) Приобретение спортивного оборудования и инвентаря для объектов спорта: создание спортивных площадок (оснащение спортивным оборудованием) для занятий уличной гимнастикой (софинансирование), в том числе: приобретение и установка спортивных городков в п.Юшала, в д.Ядрышникова, в п.Луговской, устройство воркаут оборудования в р.п.Тугулым, ул.Федюнинского, 25, в том числе, кредиторская задолженность за 2018 год - 694,6 тыс. руб.</t>
  </si>
  <si>
    <t>кредиторская задолженность</t>
  </si>
  <si>
    <t>2) Строительство физкультурно-оздоровительного комплекса в п.г.т. Тугулым, в том числе: разработка (приобретение) проекта, проведение государственной экспертизы и проверки достоверности проектно-сметной документации</t>
  </si>
  <si>
    <t>2022 год</t>
  </si>
  <si>
    <t>2021 год</t>
  </si>
  <si>
    <t>Столбец1</t>
  </si>
  <si>
    <t>Столбец2</t>
  </si>
  <si>
    <t>Столбец3</t>
  </si>
  <si>
    <t>Столбец22</t>
  </si>
  <si>
    <t>Столбец23</t>
  </si>
  <si>
    <t>Столбец24</t>
  </si>
  <si>
    <t>2023 год</t>
  </si>
  <si>
    <t>2024 год</t>
  </si>
  <si>
    <t>2025 год</t>
  </si>
  <si>
    <t>9) Ремонт спортивного зала п. Юшала</t>
  </si>
  <si>
    <t xml:space="preserve">«Развитие физической культуры и спорта  </t>
  </si>
  <si>
    <t xml:space="preserve">в Тугулымском городском округе  до 2025 года» </t>
  </si>
  <si>
    <t xml:space="preserve">План мероприятий муниципальной программы Тугулымского городского округа                                                                                                              «Развитие физической культуры и спорта 
в Тугулымском городском округе до 2025 года»
</t>
  </si>
  <si>
    <t>Мероприятие 1.</t>
  </si>
  <si>
    <t xml:space="preserve">Мероприятие 2. </t>
  </si>
  <si>
    <t>Мероприятие 3.</t>
  </si>
  <si>
    <t>ВСЕГО ПО ПОДПРОГРАММЕ 3 МУНИЦИПАЛЬНОЙ ПРОГРАММЫ, В ТОМ ЧИСЛЕ:</t>
  </si>
  <si>
    <t>2) Повышение квалификации и переподготовки специалистов и спортивных судей (не менее 72 часов), задействованных в реализации комплекса ГТО (софинансирование)</t>
  </si>
  <si>
    <t xml:space="preserve">Обеспечение деятельности МАУ ТГО "Спорт для всех" </t>
  </si>
  <si>
    <t>1. Прочие нужды</t>
  </si>
  <si>
    <t>2)Ремонт спортивного зала в п.Юшала</t>
  </si>
  <si>
    <t xml:space="preserve">местный  бюджет </t>
  </si>
  <si>
    <t xml:space="preserve">Меропритие 4  </t>
  </si>
  <si>
    <t>Оснащение объектов спорта  оборудованием и инвентарем</t>
  </si>
  <si>
    <t>Внебюджентые источники</t>
  </si>
  <si>
    <t>Внедрение Всероссийского физкультурно-спортивного комплекса "Готов к труду и обороне" (ГТО)</t>
  </si>
  <si>
    <t>1) Создание спортивных площадок для сдачи норм ГТО</t>
  </si>
  <si>
    <t>3) Приобретение оборудования и инвентаря для оснащения мест тестирования по выполнению видов испытаний (софинансирование)</t>
  </si>
  <si>
    <t>х</t>
  </si>
  <si>
    <t>0.0</t>
  </si>
  <si>
    <t xml:space="preserve">Строительство,реконструкция, ремонт спортивных сооружений                                </t>
  </si>
  <si>
    <r>
      <t xml:space="preserve">       "</t>
    </r>
    <r>
      <rPr>
        <sz val="10"/>
        <rFont val="Times New Roman"/>
        <family val="1"/>
        <charset val="204"/>
      </rPr>
      <t>Приложение № 2</t>
    </r>
  </si>
  <si>
    <t xml:space="preserve"> 1)Приобретение и установка  хоккейной коробки из стеклопластика для хоккейных кортов, 30 х 60 м. - с.Верховино, в том числе кредиторская задолженность</t>
  </si>
  <si>
    <t>22,23,24,25</t>
  </si>
  <si>
    <t>2026 год</t>
  </si>
  <si>
    <t>2027 год</t>
  </si>
  <si>
    <t>2028 год</t>
  </si>
  <si>
    <t>2029 год</t>
  </si>
  <si>
    <t>1) Строительство физкультурно-оздоровительного комплекса в п.г.т. Тугулым, в том числе: разработка (приобретение) проекта, проведение государственной экспертизы и проверки достоверности проектно-сметной документации.</t>
  </si>
  <si>
    <t>4,5,6,7,8,9,10,11,12,13,14,15,17,19,20</t>
  </si>
  <si>
    <t>24,25.26,27</t>
  </si>
  <si>
    <t>24,25,26,27,29</t>
  </si>
  <si>
    <t>24,25,26,27</t>
  </si>
  <si>
    <t>24,25,26,27,29,31,32</t>
  </si>
  <si>
    <t>29,31,32</t>
  </si>
  <si>
    <t xml:space="preserve">2)Сертифицирование объектов спорта, имеющихся в Тугулымском Муниципальном округе, на предмет их соответствия и включения во Всероссийский реестр объектов спорта </t>
  </si>
  <si>
    <t>ПОДПРОГРАММА 1.  «РАЗВИТИЕ ФИЗИЧЕСКОЙ КУЛЬТУРЫ И СПОРТА В ТУГУЛЫМСКОМ МУНИЦИПАЛЬНОМ ОКРУГЕ»</t>
  </si>
  <si>
    <t>ПОДПРОГРАММА 2. «РАЗВИТИЕ ИНФРАСТРУКТУРЫ ОБЪЕКТОВ СПОРТА ТУГУЛЫМСКОГО МУНИЦИПАЛЬНОГО ОКРУГА</t>
  </si>
  <si>
    <t>ПОДПРОГРАММА 3. ОБЕСПЕЧЕНИЕ РЕАЛИЗАЦИИ МУНИЦИПАЛЬНОЙ ПРОГРАММЫ  «РАЗВИТИЕ ФИЗИЧЕСКОЙ КУЛЬТУРЫ И СПОРТА В ТУГУЛЫМСКОМ МУНИЦИПАЛЬНОМ ОКРУГЕ»</t>
  </si>
  <si>
    <t xml:space="preserve">Тугулымского муниципального округа </t>
  </si>
  <si>
    <t>Организация и проведение спортивных мероприятий на территории Тугулымского муниципального округа, участие в выездных турнирах и соревнованиях, вступительный взнос, в том числе кредиторская задолженность</t>
  </si>
  <si>
    <t>1) Приобретение и установка спортивных городков для занятий уличной гимнастики (воркаут) на территории муниципального округа</t>
  </si>
  <si>
    <t xml:space="preserve">План мероприятий муниципальной программы Тугулымского муниципального округа                                                                                                              «Развитие физической культуры и спорта 
в Тугулымском муниципальном округе до 2029 года»
</t>
  </si>
  <si>
    <t xml:space="preserve">в Тугулымском муниципальном округе до 2029 года»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</si>
</sst>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Alignment="0"/>
    <xf numFmtId="0" fontId="8" fillId="0" borderId="0" applyAlignment="0"/>
    <xf numFmtId="0" fontId="8" fillId="0" borderId="1" applyAlignment="0"/>
  </cellStyleXfs>
  <cellXfs count="22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justify" wrapText="1"/>
    </xf>
    <xf numFmtId="0" fontId="5" fillId="0" borderId="2" xfId="0" applyFont="1" applyBorder="1" applyAlignment="1">
      <alignment horizontal="justify" wrapText="1"/>
    </xf>
    <xf numFmtId="0" fontId="2" fillId="0" borderId="2" xfId="0" applyFont="1" applyBorder="1" applyAlignment="1">
      <alignment horizontal="justify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justify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justify" wrapText="1"/>
    </xf>
    <xf numFmtId="164" fontId="2" fillId="0" borderId="2" xfId="0" applyNumberFormat="1" applyFont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" fontId="2" fillId="0" borderId="2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0" fillId="0" borderId="5" xfId="0" applyFont="1" applyBorder="1" applyAlignment="1">
      <alignment horizontal="center"/>
    </xf>
    <xf numFmtId="164" fontId="0" fillId="0" borderId="0" xfId="0" applyNumberFormat="1"/>
    <xf numFmtId="164" fontId="6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justify" wrapText="1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/>
    <xf numFmtId="164" fontId="2" fillId="0" borderId="5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justify" wrapText="1"/>
    </xf>
    <xf numFmtId="0" fontId="6" fillId="0" borderId="5" xfId="0" applyFont="1" applyFill="1" applyBorder="1" applyAlignment="1">
      <alignment horizontal="center" wrapText="1"/>
    </xf>
    <xf numFmtId="0" fontId="2" fillId="0" borderId="5" xfId="0" applyFont="1" applyFill="1" applyBorder="1"/>
    <xf numFmtId="0" fontId="0" fillId="0" borderId="5" xfId="0" applyFill="1" applyBorder="1"/>
    <xf numFmtId="0" fontId="2" fillId="0" borderId="2" xfId="0" applyFont="1" applyFill="1" applyBorder="1" applyAlignment="1">
      <alignment horizontal="justify" wrapText="1"/>
    </xf>
    <xf numFmtId="0" fontId="6" fillId="0" borderId="4" xfId="0" applyFont="1" applyFill="1" applyBorder="1" applyAlignment="1">
      <alignment horizontal="justify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justify" wrapText="1"/>
    </xf>
    <xf numFmtId="0" fontId="5" fillId="0" borderId="5" xfId="0" applyFont="1" applyFill="1" applyBorder="1" applyAlignment="1">
      <alignment horizontal="justify" wrapText="1"/>
    </xf>
    <xf numFmtId="164" fontId="6" fillId="0" borderId="5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justify" wrapText="1"/>
    </xf>
    <xf numFmtId="164" fontId="6" fillId="0" borderId="4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justify" wrapText="1"/>
    </xf>
    <xf numFmtId="164" fontId="6" fillId="0" borderId="4" xfId="0" applyNumberFormat="1" applyFont="1" applyFill="1" applyBorder="1" applyAlignment="1">
      <alignment horizontal="justify" wrapText="1"/>
    </xf>
    <xf numFmtId="164" fontId="2" fillId="0" borderId="2" xfId="0" applyNumberFormat="1" applyFont="1" applyFill="1" applyBorder="1" applyAlignment="1">
      <alignment horizontal="justify" wrapText="1"/>
    </xf>
    <xf numFmtId="164" fontId="2" fillId="0" borderId="4" xfId="0" applyNumberFormat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justify" wrapText="1"/>
    </xf>
    <xf numFmtId="0" fontId="12" fillId="0" borderId="0" xfId="0" applyFont="1"/>
    <xf numFmtId="164" fontId="2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justify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Border="1"/>
    <xf numFmtId="0" fontId="2" fillId="0" borderId="4" xfId="0" applyFont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164" fontId="6" fillId="0" borderId="6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164" fontId="6" fillId="0" borderId="7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justify" wrapText="1"/>
    </xf>
    <xf numFmtId="164" fontId="2" fillId="0" borderId="4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3" xfId="0" applyFill="1" applyBorder="1"/>
    <xf numFmtId="0" fontId="2" fillId="0" borderId="5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164" fontId="6" fillId="0" borderId="5" xfId="0" applyNumberFormat="1" applyFont="1" applyFill="1" applyBorder="1" applyAlignment="1">
      <alignment wrapText="1"/>
    </xf>
    <xf numFmtId="164" fontId="2" fillId="0" borderId="9" xfId="0" applyNumberFormat="1" applyFont="1" applyFill="1" applyBorder="1" applyAlignment="1">
      <alignment horizontal="center" wrapText="1"/>
    </xf>
    <xf numFmtId="0" fontId="0" fillId="0" borderId="5" xfId="0" applyBorder="1"/>
    <xf numFmtId="164" fontId="6" fillId="0" borderId="10" xfId="0" applyNumberFormat="1" applyFont="1" applyFill="1" applyBorder="1" applyAlignment="1">
      <alignment horizontal="justify" wrapText="1"/>
    </xf>
    <xf numFmtId="164" fontId="6" fillId="0" borderId="11" xfId="0" applyNumberFormat="1" applyFont="1" applyFill="1" applyBorder="1" applyAlignment="1">
      <alignment horizontal="justify" wrapText="1"/>
    </xf>
    <xf numFmtId="164" fontId="2" fillId="0" borderId="5" xfId="0" applyNumberFormat="1" applyFont="1" applyFill="1" applyBorder="1" applyAlignment="1">
      <alignment horizontal="left" wrapText="1"/>
    </xf>
    <xf numFmtId="164" fontId="2" fillId="0" borderId="5" xfId="0" applyNumberFormat="1" applyFont="1" applyFill="1" applyBorder="1" applyAlignment="1">
      <alignment wrapText="1"/>
    </xf>
    <xf numFmtId="164" fontId="2" fillId="0" borderId="12" xfId="0" applyNumberFormat="1" applyFont="1" applyFill="1" applyBorder="1" applyAlignment="1">
      <alignment horizontal="center" wrapText="1"/>
    </xf>
    <xf numFmtId="0" fontId="0" fillId="2" borderId="5" xfId="0" applyFill="1" applyBorder="1"/>
    <xf numFmtId="164" fontId="6" fillId="0" borderId="11" xfId="0" applyNumberFormat="1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justify" wrapText="1"/>
    </xf>
    <xf numFmtId="164" fontId="2" fillId="0" borderId="13" xfId="0" applyNumberFormat="1" applyFont="1" applyFill="1" applyBorder="1" applyAlignment="1">
      <alignment horizontal="justify" wrapText="1"/>
    </xf>
    <xf numFmtId="164" fontId="2" fillId="0" borderId="8" xfId="0" applyNumberFormat="1" applyFont="1" applyFill="1" applyBorder="1" applyAlignment="1">
      <alignment horizontal="justify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wrapText="1"/>
    </xf>
    <xf numFmtId="164" fontId="2" fillId="0" borderId="8" xfId="0" applyNumberFormat="1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164" fontId="2" fillId="0" borderId="15" xfId="0" applyNumberFormat="1" applyFont="1" applyFill="1" applyBorder="1" applyAlignment="1">
      <alignment horizontal="justify" wrapText="1"/>
    </xf>
    <xf numFmtId="164" fontId="6" fillId="0" borderId="6" xfId="0" applyNumberFormat="1" applyFont="1" applyFill="1" applyBorder="1" applyAlignment="1">
      <alignment wrapText="1"/>
    </xf>
    <xf numFmtId="0" fontId="0" fillId="0" borderId="5" xfId="0" applyFont="1" applyBorder="1"/>
    <xf numFmtId="164" fontId="2" fillId="0" borderId="14" xfId="0" applyNumberFormat="1" applyFont="1" applyFill="1" applyBorder="1" applyAlignment="1">
      <alignment horizontal="justify" vertical="top" wrapText="1"/>
    </xf>
    <xf numFmtId="0" fontId="2" fillId="0" borderId="5" xfId="0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justify" vertical="top" wrapText="1"/>
    </xf>
    <xf numFmtId="164" fontId="2" fillId="0" borderId="5" xfId="0" applyNumberFormat="1" applyFont="1" applyFill="1" applyBorder="1" applyAlignment="1">
      <alignment horizontal="justify" vertical="top" wrapText="1"/>
    </xf>
    <xf numFmtId="164" fontId="2" fillId="2" borderId="6" xfId="0" applyNumberFormat="1" applyFont="1" applyFill="1" applyBorder="1" applyAlignment="1">
      <alignment horizontal="center" wrapText="1"/>
    </xf>
    <xf numFmtId="164" fontId="2" fillId="0" borderId="16" xfId="0" applyNumberFormat="1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164" fontId="2" fillId="0" borderId="1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justify" wrapText="1"/>
    </xf>
    <xf numFmtId="164" fontId="2" fillId="0" borderId="17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164" fontId="2" fillId="0" borderId="19" xfId="0" applyNumberFormat="1" applyFont="1" applyFill="1" applyBorder="1" applyAlignment="1">
      <alignment horizontal="justify" wrapText="1"/>
    </xf>
    <xf numFmtId="0" fontId="0" fillId="0" borderId="5" xfId="0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center" wrapText="1"/>
    </xf>
    <xf numFmtId="0" fontId="6" fillId="0" borderId="5" xfId="0" applyNumberFormat="1" applyFont="1" applyFill="1" applyBorder="1" applyAlignment="1">
      <alignment horizontal="center" wrapText="1"/>
    </xf>
    <xf numFmtId="164" fontId="6" fillId="0" borderId="17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justify" wrapText="1"/>
    </xf>
    <xf numFmtId="0" fontId="2" fillId="0" borderId="22" xfId="0" applyFont="1" applyFill="1" applyBorder="1" applyAlignment="1">
      <alignment horizontal="justify" wrapText="1"/>
    </xf>
    <xf numFmtId="0" fontId="5" fillId="0" borderId="23" xfId="0" applyFont="1" applyFill="1" applyBorder="1" applyAlignment="1">
      <alignment horizontal="justify" wrapText="1"/>
    </xf>
    <xf numFmtId="0" fontId="5" fillId="0" borderId="15" xfId="0" applyFont="1" applyFill="1" applyBorder="1" applyAlignment="1">
      <alignment horizontal="justify" wrapText="1"/>
    </xf>
    <xf numFmtId="164" fontId="6" fillId="0" borderId="9" xfId="0" applyNumberFormat="1" applyFont="1" applyFill="1" applyBorder="1" applyAlignment="1">
      <alignment horizontal="center" wrapText="1"/>
    </xf>
    <xf numFmtId="164" fontId="6" fillId="0" borderId="24" xfId="0" applyNumberFormat="1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justify" wrapText="1"/>
    </xf>
    <xf numFmtId="2" fontId="2" fillId="0" borderId="3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164" fontId="6" fillId="0" borderId="14" xfId="0" applyNumberFormat="1" applyFont="1" applyFill="1" applyBorder="1" applyAlignment="1">
      <alignment horizontal="center" wrapText="1"/>
    </xf>
    <xf numFmtId="164" fontId="6" fillId="0" borderId="12" xfId="0" applyNumberFormat="1" applyFont="1" applyFill="1" applyBorder="1" applyAlignment="1">
      <alignment horizontal="center" wrapText="1"/>
    </xf>
    <xf numFmtId="164" fontId="5" fillId="0" borderId="8" xfId="0" applyNumberFormat="1" applyFont="1" applyFill="1" applyBorder="1" applyAlignment="1">
      <alignment horizontal="justify" wrapText="1"/>
    </xf>
    <xf numFmtId="164" fontId="6" fillId="0" borderId="1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 wrapText="1"/>
    </xf>
    <xf numFmtId="0" fontId="0" fillId="2" borderId="6" xfId="0" applyFill="1" applyBorder="1" applyAlignment="1">
      <alignment horizontal="center"/>
    </xf>
    <xf numFmtId="0" fontId="2" fillId="0" borderId="2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left" wrapText="1"/>
    </xf>
    <xf numFmtId="2" fontId="6" fillId="0" borderId="5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2" fontId="2" fillId="3" borderId="3" xfId="0" applyNumberFormat="1" applyFont="1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2" fontId="2" fillId="3" borderId="6" xfId="0" applyNumberFormat="1" applyFont="1" applyFill="1" applyBorder="1" applyAlignment="1">
      <alignment horizontal="center" wrapText="1"/>
    </xf>
    <xf numFmtId="0" fontId="0" fillId="3" borderId="5" xfId="0" applyFill="1" applyBorder="1" applyAlignment="1">
      <alignment horizontal="center"/>
    </xf>
    <xf numFmtId="0" fontId="2" fillId="3" borderId="21" xfId="0" applyFont="1" applyFill="1" applyBorder="1" applyAlignment="1">
      <alignment horizontal="justify" wrapText="1"/>
    </xf>
    <xf numFmtId="0" fontId="2" fillId="0" borderId="3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justify" wrapText="1"/>
    </xf>
    <xf numFmtId="164" fontId="2" fillId="3" borderId="2" xfId="0" applyNumberFormat="1" applyFont="1" applyFill="1" applyBorder="1" applyAlignment="1">
      <alignment horizontal="justify" wrapText="1"/>
    </xf>
    <xf numFmtId="0" fontId="2" fillId="3" borderId="2" xfId="0" applyFont="1" applyFill="1" applyBorder="1" applyAlignment="1">
      <alignment horizontal="justify" wrapText="1"/>
    </xf>
    <xf numFmtId="164" fontId="2" fillId="0" borderId="31" xfId="0" applyNumberFormat="1" applyFont="1" applyFill="1" applyBorder="1" applyAlignment="1">
      <alignment horizontal="center" wrapText="1"/>
    </xf>
    <xf numFmtId="2" fontId="2" fillId="0" borderId="6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164" fontId="2" fillId="3" borderId="2" xfId="0" applyNumberFormat="1" applyFont="1" applyFill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center" wrapText="1"/>
    </xf>
    <xf numFmtId="164" fontId="6" fillId="3" borderId="2" xfId="0" applyNumberFormat="1" applyFont="1" applyFill="1" applyBorder="1" applyAlignment="1">
      <alignment horizontal="center" wrapText="1"/>
    </xf>
    <xf numFmtId="164" fontId="2" fillId="3" borderId="14" xfId="0" applyNumberFormat="1" applyFont="1" applyFill="1" applyBorder="1" applyAlignment="1">
      <alignment horizontal="center" wrapText="1"/>
    </xf>
    <xf numFmtId="2" fontId="2" fillId="0" borderId="6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164" fontId="6" fillId="0" borderId="6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justify" wrapText="1"/>
    </xf>
    <xf numFmtId="164" fontId="2" fillId="0" borderId="3" xfId="0" applyNumberFormat="1" applyFont="1" applyFill="1" applyBorder="1" applyAlignment="1">
      <alignment horizontal="justify" wrapText="1"/>
    </xf>
    <xf numFmtId="1" fontId="2" fillId="0" borderId="6" xfId="0" applyNumberFormat="1" applyFont="1" applyFill="1" applyBorder="1" applyAlignment="1">
      <alignment horizontal="center" wrapText="1"/>
    </xf>
    <xf numFmtId="1" fontId="0" fillId="0" borderId="3" xfId="0" applyNumberForma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26" xfId="0" applyFont="1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164" fontId="6" fillId="0" borderId="9" xfId="0" applyNumberFormat="1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164" fontId="6" fillId="0" borderId="12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2" fontId="2" fillId="0" borderId="7" xfId="0" applyNumberFormat="1" applyFont="1" applyFill="1" applyBorder="1" applyAlignment="1">
      <alignment horizontal="center" wrapText="1"/>
    </xf>
    <xf numFmtId="164" fontId="6" fillId="0" borderId="27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6" fillId="0" borderId="8" xfId="0" applyNumberFormat="1" applyFont="1" applyFill="1" applyBorder="1" applyAlignment="1">
      <alignment horizontal="center" wrapText="1"/>
    </xf>
    <xf numFmtId="164" fontId="6" fillId="0" borderId="26" xfId="0" applyNumberFormat="1" applyFont="1" applyFill="1" applyBorder="1" applyAlignment="1">
      <alignment horizontal="center" wrapText="1"/>
    </xf>
    <xf numFmtId="164" fontId="6" fillId="0" borderId="14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28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2" fillId="0" borderId="15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center" wrapText="1"/>
    </xf>
    <xf numFmtId="164" fontId="6" fillId="0" borderId="3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justify" wrapText="1"/>
    </xf>
    <xf numFmtId="0" fontId="13" fillId="0" borderId="0" xfId="0" applyFont="1" applyAlignment="1">
      <alignment horizontal="center" vertical="justify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wrapText="1"/>
    </xf>
    <xf numFmtId="164" fontId="6" fillId="3" borderId="3" xfId="0" applyNumberFormat="1" applyFont="1" applyFill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6" fillId="0" borderId="15" xfId="0" applyFont="1" applyBorder="1" applyAlignment="1">
      <alignment horizontal="left" wrapText="1"/>
    </xf>
    <xf numFmtId="0" fontId="9" fillId="0" borderId="20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0" fontId="0" fillId="0" borderId="0" xfId="0" applyAlignment="1">
      <alignment horizontal="center" vertical="justify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164" fontId="2" fillId="0" borderId="8" xfId="0" applyNumberFormat="1" applyFont="1" applyBorder="1" applyAlignment="1">
      <alignment horizontal="center" wrapText="1"/>
    </xf>
    <xf numFmtId="164" fontId="6" fillId="0" borderId="7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left" wrapText="1"/>
    </xf>
    <xf numFmtId="164" fontId="6" fillId="0" borderId="7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left" vertical="top" wrapText="1"/>
    </xf>
    <xf numFmtId="164" fontId="2" fillId="0" borderId="7" xfId="0" applyNumberFormat="1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wrapText="1"/>
    </xf>
    <xf numFmtId="164" fontId="6" fillId="0" borderId="28" xfId="0" applyNumberFormat="1" applyFont="1" applyFill="1" applyBorder="1" applyAlignment="1">
      <alignment horizontal="center" wrapText="1"/>
    </xf>
  </cellXfs>
  <cellStyles count="4">
    <cellStyle name="Обычный" xfId="0" builtinId="0"/>
    <cellStyle name="Стиль 1" xfId="1"/>
    <cellStyle name="Стиль 2" xfId="2"/>
    <cellStyle name="Стиль 3" xfId="3"/>
  </cellStyles>
  <dxfs count="15">
    <dxf>
      <fill>
        <patternFill patternType="solid">
          <fgColor indexed="64"/>
          <bgColor indexed="9"/>
        </patternFill>
      </fill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1" relative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1" relativeIndent="0" justifyLastLine="0" shrinkToFit="0" readingOrder="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9" defaultPivotStyle="PivotStyleLight16">
    <tableStyle name="Стиль таблицы 1" pivot="0" count="1">
      <tableStyleElement type="wholeTabl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42</xdr:row>
      <xdr:rowOff>0</xdr:rowOff>
    </xdr:from>
    <xdr:to>
      <xdr:col>2</xdr:col>
      <xdr:colOff>95250</xdr:colOff>
      <xdr:row>42</xdr:row>
      <xdr:rowOff>0</xdr:rowOff>
    </xdr:to>
    <xdr:sp macro="" textlink="">
      <xdr:nvSpPr>
        <xdr:cNvPr id="1362" name="Line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>
          <a:spLocks noChangeShapeType="1"/>
        </xdr:cNvSpPr>
      </xdr:nvSpPr>
      <xdr:spPr bwMode="auto">
        <a:xfrm flipV="1">
          <a:off x="581025" y="9077325"/>
          <a:ext cx="26479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58</xdr:row>
      <xdr:rowOff>0</xdr:rowOff>
    </xdr:from>
    <xdr:to>
      <xdr:col>2</xdr:col>
      <xdr:colOff>95250</xdr:colOff>
      <xdr:row>58</xdr:row>
      <xdr:rowOff>0</xdr:rowOff>
    </xdr:to>
    <xdr:sp macro="" textlink="">
      <xdr:nvSpPr>
        <xdr:cNvPr id="2261" name="Line 1">
          <a:extLst>
            <a:ext uri="{FF2B5EF4-FFF2-40B4-BE49-F238E27FC236}">
              <a16:creationId xmlns:a16="http://schemas.microsoft.com/office/drawing/2014/main" id="{00000000-0008-0000-0200-0000D5080000}"/>
            </a:ext>
          </a:extLst>
        </xdr:cNvPr>
        <xdr:cNvSpPr>
          <a:spLocks noChangeShapeType="1"/>
        </xdr:cNvSpPr>
      </xdr:nvSpPr>
      <xdr:spPr bwMode="auto">
        <a:xfrm flipV="1">
          <a:off x="581025" y="15097125"/>
          <a:ext cx="1924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600075</xdr:colOff>
      <xdr:row>147</xdr:row>
      <xdr:rowOff>0</xdr:rowOff>
    </xdr:from>
    <xdr:to>
      <xdr:col>2</xdr:col>
      <xdr:colOff>19050</xdr:colOff>
      <xdr:row>147</xdr:row>
      <xdr:rowOff>9525</xdr:rowOff>
    </xdr:to>
    <xdr:sp macro="" textlink="">
      <xdr:nvSpPr>
        <xdr:cNvPr id="2262" name="Line 4">
          <a:extLst>
            <a:ext uri="{FF2B5EF4-FFF2-40B4-BE49-F238E27FC236}">
              <a16:creationId xmlns:a16="http://schemas.microsoft.com/office/drawing/2014/main" id="{00000000-0008-0000-0200-0000D6080000}"/>
            </a:ext>
          </a:extLst>
        </xdr:cNvPr>
        <xdr:cNvSpPr>
          <a:spLocks noChangeShapeType="1"/>
        </xdr:cNvSpPr>
      </xdr:nvSpPr>
      <xdr:spPr bwMode="auto">
        <a:xfrm flipV="1">
          <a:off x="600075" y="42576750"/>
          <a:ext cx="182880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ables/table1.xml><?xml version="1.0" encoding="utf-8"?>
<table xmlns="http://schemas.openxmlformats.org/spreadsheetml/2006/main" id="1" name="Таблица1" displayName="Таблица1" ref="K77:P89" totalsRowShown="0" dataDxfId="13" tableBorderDxfId="12">
  <autoFilter ref="K77:P89"/>
  <tableColumns count="6">
    <tableColumn id="1" name="Столбец1" dataDxfId="11"/>
    <tableColumn id="2" name="Столбец2" dataDxfId="10"/>
    <tableColumn id="6" name="Столбец24" dataDxfId="9"/>
    <tableColumn id="5" name="Столбец23" dataDxfId="8"/>
    <tableColumn id="4" name="Столбец22" dataDxfId="7"/>
    <tableColumn id="3" name="Столбец3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13" name="Таблица114" displayName="Таблица114" ref="K99:P113" totalsRowShown="0" dataDxfId="6">
  <autoFilter ref="K99:P113"/>
  <tableColumns count="6">
    <tableColumn id="1" name="Столбец1" dataDxfId="5"/>
    <tableColumn id="2" name="Столбец2" dataDxfId="4"/>
    <tableColumn id="6" name="Столбец24" dataDxfId="3"/>
    <tableColumn id="5" name="Столбец23" dataDxfId="2"/>
    <tableColumn id="4" name="Столбец22" dataDxfId="1"/>
    <tableColumn id="3" name="Столбец3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tabSelected="1" topLeftCell="A99" zoomScale="110" zoomScaleNormal="110" workbookViewId="0">
      <selection activeCell="A7" sqref="A7:P10"/>
    </sheetView>
  </sheetViews>
  <sheetFormatPr defaultRowHeight="12.75" x14ac:dyDescent="0.2"/>
  <cols>
    <col min="2" max="2" width="37.85546875" customWidth="1"/>
    <col min="3" max="3" width="10.28515625" customWidth="1"/>
    <col min="4" max="4" width="10.28515625" hidden="1" customWidth="1"/>
    <col min="5" max="5" width="11.5703125" hidden="1" customWidth="1"/>
    <col min="6" max="6" width="11.140625" hidden="1" customWidth="1"/>
    <col min="7" max="7" width="13.28515625" hidden="1" customWidth="1"/>
    <col min="8" max="8" width="0.140625" customWidth="1"/>
    <col min="9" max="9" width="10.28515625" hidden="1" customWidth="1"/>
    <col min="10" max="10" width="10.28515625" bestFit="1" customWidth="1"/>
    <col min="11" max="15" width="11.7109375" customWidth="1"/>
    <col min="16" max="16" width="18.7109375" customWidth="1"/>
  </cols>
  <sheetData>
    <row r="1" spans="1:17" ht="15.75" x14ac:dyDescent="0.25">
      <c r="P1" s="1" t="s">
        <v>118</v>
      </c>
    </row>
    <row r="2" spans="1:17" x14ac:dyDescent="0.2">
      <c r="P2" s="2" t="s">
        <v>1</v>
      </c>
    </row>
    <row r="3" spans="1:17" x14ac:dyDescent="0.2">
      <c r="P3" s="2" t="s">
        <v>136</v>
      </c>
    </row>
    <row r="4" spans="1:17" x14ac:dyDescent="0.2">
      <c r="P4" s="2" t="s">
        <v>97</v>
      </c>
    </row>
    <row r="5" spans="1:17" x14ac:dyDescent="0.2">
      <c r="P5" s="2" t="s">
        <v>140</v>
      </c>
    </row>
    <row r="7" spans="1:17" x14ac:dyDescent="0.2">
      <c r="A7" s="198" t="s">
        <v>139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</row>
    <row r="8" spans="1:17" x14ac:dyDescent="0.2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</row>
    <row r="9" spans="1:17" x14ac:dyDescent="0.2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</row>
    <row r="10" spans="1:17" x14ac:dyDescent="0.2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</row>
    <row r="11" spans="1:17" ht="13.5" thickBot="1" x14ac:dyDescent="0.25"/>
    <row r="12" spans="1:17" ht="75" customHeight="1" x14ac:dyDescent="0.2">
      <c r="A12" s="200" t="s">
        <v>3</v>
      </c>
      <c r="B12" s="200" t="s">
        <v>4</v>
      </c>
      <c r="C12" s="193" t="s">
        <v>5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5"/>
      <c r="P12" s="204" t="s">
        <v>6</v>
      </c>
    </row>
    <row r="13" spans="1:17" ht="13.5" customHeight="1" thickBot="1" x14ac:dyDescent="0.25">
      <c r="A13" s="201"/>
      <c r="B13" s="201"/>
      <c r="C13" s="98" t="s">
        <v>7</v>
      </c>
      <c r="D13" s="99" t="s">
        <v>8</v>
      </c>
      <c r="E13" s="99" t="s">
        <v>9</v>
      </c>
      <c r="F13" s="99" t="s">
        <v>10</v>
      </c>
      <c r="G13" s="99" t="s">
        <v>11</v>
      </c>
      <c r="H13" s="99" t="s">
        <v>12</v>
      </c>
      <c r="I13" s="99" t="s">
        <v>13</v>
      </c>
      <c r="J13" s="99" t="s">
        <v>94</v>
      </c>
      <c r="K13" s="99" t="s">
        <v>95</v>
      </c>
      <c r="L13" s="99" t="s">
        <v>121</v>
      </c>
      <c r="M13" s="99" t="s">
        <v>122</v>
      </c>
      <c r="N13" s="99" t="s">
        <v>123</v>
      </c>
      <c r="O13" s="99" t="s">
        <v>124</v>
      </c>
      <c r="P13" s="205"/>
    </row>
    <row r="14" spans="1:17" ht="14.25" customHeight="1" thickBot="1" x14ac:dyDescent="0.25">
      <c r="A14" s="5" t="s">
        <v>35</v>
      </c>
      <c r="B14" s="4" t="s">
        <v>36</v>
      </c>
      <c r="C14" s="4" t="s">
        <v>37</v>
      </c>
      <c r="D14" s="4" t="s">
        <v>38</v>
      </c>
      <c r="E14" s="4" t="s">
        <v>39</v>
      </c>
      <c r="F14" s="4" t="s">
        <v>40</v>
      </c>
      <c r="G14" s="4" t="s">
        <v>41</v>
      </c>
      <c r="H14" s="4">
        <v>4</v>
      </c>
      <c r="I14" s="4">
        <v>5</v>
      </c>
      <c r="J14" s="4">
        <v>4</v>
      </c>
      <c r="K14" s="4">
        <v>5</v>
      </c>
      <c r="L14" s="4">
        <v>6</v>
      </c>
      <c r="M14" s="4">
        <v>7</v>
      </c>
      <c r="N14" s="4">
        <v>8</v>
      </c>
      <c r="O14" s="4">
        <v>9</v>
      </c>
      <c r="P14" s="4">
        <v>10</v>
      </c>
    </row>
    <row r="15" spans="1:17" ht="24" x14ac:dyDescent="0.2">
      <c r="A15" s="200">
        <v>1</v>
      </c>
      <c r="B15" s="6" t="s">
        <v>15</v>
      </c>
      <c r="C15" s="196">
        <f>SUM(J15:O16)</f>
        <v>60055.8</v>
      </c>
      <c r="D15" s="202" t="e">
        <f>D17+D18+D19</f>
        <v>#REF!</v>
      </c>
      <c r="E15" s="202" t="e">
        <f>E17+E18+E19</f>
        <v>#REF!</v>
      </c>
      <c r="F15" s="202" t="e">
        <f>F17+F18+F19</f>
        <v>#REF!</v>
      </c>
      <c r="G15" s="202" t="e">
        <f>G17+G18+G19</f>
        <v>#REF!</v>
      </c>
      <c r="H15" s="196">
        <f>SUM(H19+H18+H17)</f>
        <v>10320.5</v>
      </c>
      <c r="I15" s="202">
        <f>SUM(I18)</f>
        <v>12807</v>
      </c>
      <c r="J15" s="196">
        <f t="shared" ref="J15:O15" si="0">SUM(J17:J19)</f>
        <v>9456.4</v>
      </c>
      <c r="K15" s="155">
        <v>11457.4</v>
      </c>
      <c r="L15" s="206">
        <v>9066</v>
      </c>
      <c r="M15" s="196">
        <v>9378</v>
      </c>
      <c r="N15" s="196">
        <f t="shared" si="0"/>
        <v>10162</v>
      </c>
      <c r="O15" s="196">
        <f t="shared" si="0"/>
        <v>10536</v>
      </c>
      <c r="P15" s="157" t="s">
        <v>115</v>
      </c>
    </row>
    <row r="16" spans="1:17" ht="13.5" thickBot="1" x14ac:dyDescent="0.25">
      <c r="A16" s="201"/>
      <c r="B16" s="7" t="s">
        <v>16</v>
      </c>
      <c r="C16" s="197"/>
      <c r="D16" s="203"/>
      <c r="E16" s="203"/>
      <c r="F16" s="203"/>
      <c r="G16" s="203"/>
      <c r="H16" s="197"/>
      <c r="I16" s="203"/>
      <c r="J16" s="197"/>
      <c r="K16" s="156"/>
      <c r="L16" s="207"/>
      <c r="M16" s="197"/>
      <c r="N16" s="197"/>
      <c r="O16" s="197"/>
      <c r="P16" s="179"/>
      <c r="Q16" s="21"/>
    </row>
    <row r="17" spans="1:17" ht="13.5" thickBot="1" x14ac:dyDescent="0.25">
      <c r="A17" s="86">
        <v>2</v>
      </c>
      <c r="B17" s="8" t="s">
        <v>17</v>
      </c>
      <c r="C17" s="14">
        <f>SUM(J17:O17)</f>
        <v>705.8</v>
      </c>
      <c r="D17" s="14" t="e">
        <f t="shared" ref="D17:I17" si="1">D21+D25+D30</f>
        <v>#REF!</v>
      </c>
      <c r="E17" s="14" t="e">
        <f t="shared" si="1"/>
        <v>#REF!</v>
      </c>
      <c r="F17" s="14" t="e">
        <f t="shared" si="1"/>
        <v>#REF!</v>
      </c>
      <c r="G17" s="14" t="e">
        <f t="shared" si="1"/>
        <v>#REF!</v>
      </c>
      <c r="H17" s="14">
        <f t="shared" si="1"/>
        <v>1729.5</v>
      </c>
      <c r="I17" s="14" t="e">
        <f t="shared" si="1"/>
        <v>#REF!</v>
      </c>
      <c r="J17" s="14">
        <f t="shared" ref="J17:O19" si="2">J21+J25+J30</f>
        <v>122.4</v>
      </c>
      <c r="K17" s="17">
        <f>SUM(K21+K25+K30)</f>
        <v>583.4</v>
      </c>
      <c r="L17" s="149">
        <f>L21+L25+L30</f>
        <v>0</v>
      </c>
      <c r="M17" s="149">
        <f t="shared" si="2"/>
        <v>0</v>
      </c>
      <c r="N17" s="14">
        <f t="shared" si="2"/>
        <v>0</v>
      </c>
      <c r="O17" s="14">
        <f t="shared" si="2"/>
        <v>0</v>
      </c>
      <c r="P17" s="4" t="s">
        <v>115</v>
      </c>
      <c r="Q17" s="21"/>
    </row>
    <row r="18" spans="1:17" ht="13.5" thickBot="1" x14ac:dyDescent="0.25">
      <c r="A18" s="91">
        <v>3</v>
      </c>
      <c r="B18" s="8" t="s">
        <v>18</v>
      </c>
      <c r="C18" s="14">
        <f>SUM(J18:O18)</f>
        <v>59350</v>
      </c>
      <c r="D18" s="14" t="e">
        <f>D22+D26+D31</f>
        <v>#REF!</v>
      </c>
      <c r="E18" s="14">
        <v>6538.5</v>
      </c>
      <c r="F18" s="14" t="e">
        <f>F22+F26+F31</f>
        <v>#REF!</v>
      </c>
      <c r="G18" s="14">
        <v>7100.4</v>
      </c>
      <c r="H18" s="14">
        <f>H22+H31</f>
        <v>8591</v>
      </c>
      <c r="I18" s="14">
        <v>12807</v>
      </c>
      <c r="J18" s="14">
        <f t="shared" si="2"/>
        <v>9334</v>
      </c>
      <c r="K18" s="17">
        <f t="shared" si="2"/>
        <v>10874</v>
      </c>
      <c r="L18" s="149">
        <f t="shared" si="2"/>
        <v>9066</v>
      </c>
      <c r="M18" s="149">
        <f t="shared" si="2"/>
        <v>9378</v>
      </c>
      <c r="N18" s="14">
        <f t="shared" si="2"/>
        <v>10162</v>
      </c>
      <c r="O18" s="14">
        <f t="shared" si="2"/>
        <v>10536</v>
      </c>
      <c r="P18" s="15" t="s">
        <v>115</v>
      </c>
      <c r="Q18" s="21"/>
    </row>
    <row r="19" spans="1:17" ht="15" customHeight="1" thickBot="1" x14ac:dyDescent="0.25">
      <c r="A19" s="86">
        <v>4</v>
      </c>
      <c r="B19" s="8" t="s">
        <v>19</v>
      </c>
      <c r="C19" s="14">
        <f>SUM(J19:O19)</f>
        <v>0</v>
      </c>
      <c r="D19" s="4" t="s">
        <v>26</v>
      </c>
      <c r="E19" s="4" t="s">
        <v>26</v>
      </c>
      <c r="F19" s="4" t="s">
        <v>26</v>
      </c>
      <c r="G19" s="4" t="s">
        <v>26</v>
      </c>
      <c r="H19" s="4" t="s">
        <v>26</v>
      </c>
      <c r="I19" s="4" t="s">
        <v>26</v>
      </c>
      <c r="J19" s="14">
        <f t="shared" si="2"/>
        <v>0</v>
      </c>
      <c r="K19" s="17">
        <f t="shared" si="2"/>
        <v>0</v>
      </c>
      <c r="L19" s="149">
        <f t="shared" si="2"/>
        <v>0</v>
      </c>
      <c r="M19" s="149">
        <f t="shared" si="2"/>
        <v>0</v>
      </c>
      <c r="N19" s="14">
        <f t="shared" si="2"/>
        <v>0</v>
      </c>
      <c r="O19" s="14">
        <f t="shared" si="2"/>
        <v>0</v>
      </c>
      <c r="P19" s="4" t="s">
        <v>115</v>
      </c>
    </row>
    <row r="20" spans="1:17" ht="16.5" customHeight="1" thickBot="1" x14ac:dyDescent="0.25">
      <c r="A20" s="91">
        <v>5</v>
      </c>
      <c r="B20" s="13" t="s">
        <v>52</v>
      </c>
      <c r="C20" s="39">
        <f>SUM(J20:O20)</f>
        <v>4849.8999999999996</v>
      </c>
      <c r="D20" s="39" t="e">
        <f>D25+#REF!+#REF!+#REF!+D49+#REF!+#REF!</f>
        <v>#REF!</v>
      </c>
      <c r="E20" s="39" t="e">
        <f>E25+#REF!+#REF!+#REF!+E49+#REF!+#REF!</f>
        <v>#REF!</v>
      </c>
      <c r="F20" s="39" t="e">
        <f>F25+#REF!+#REF!+#REF!+F49+#REF!+#REF!</f>
        <v>#REF!</v>
      </c>
      <c r="G20" s="39" t="e">
        <f>G25+#REF!+#REF!+#REF!+G49+#REF!+#REF!+#REF!</f>
        <v>#REF!</v>
      </c>
      <c r="H20" s="39">
        <f>1774+2190</f>
        <v>3964</v>
      </c>
      <c r="I20" s="39">
        <v>4726</v>
      </c>
      <c r="J20" s="39">
        <f t="shared" ref="J20:O23" si="3">J67</f>
        <v>661.5</v>
      </c>
      <c r="K20" s="39">
        <f t="shared" si="3"/>
        <v>1324.4</v>
      </c>
      <c r="L20" s="150">
        <f t="shared" si="3"/>
        <v>716</v>
      </c>
      <c r="M20" s="150">
        <f t="shared" si="3"/>
        <v>716</v>
      </c>
      <c r="N20" s="39">
        <f t="shared" si="3"/>
        <v>716</v>
      </c>
      <c r="O20" s="39">
        <f t="shared" si="3"/>
        <v>716</v>
      </c>
      <c r="P20" s="9" t="s">
        <v>115</v>
      </c>
    </row>
    <row r="21" spans="1:17" ht="16.5" customHeight="1" thickBot="1" x14ac:dyDescent="0.25">
      <c r="A21" s="86">
        <v>6</v>
      </c>
      <c r="B21" s="8" t="s">
        <v>17</v>
      </c>
      <c r="C21" s="39">
        <f t="shared" ref="C21:C27" si="4">SUM(J21:O21)</f>
        <v>569.4</v>
      </c>
      <c r="D21" s="14" t="e">
        <f>#REF!+D68+#REF!+#REF!</f>
        <v>#REF!</v>
      </c>
      <c r="E21" s="14" t="e">
        <f>#REF!+E68+#REF!+#REF!</f>
        <v>#REF!</v>
      </c>
      <c r="F21" s="14" t="e">
        <f>#REF!+F68+#REF!+#REF!</f>
        <v>#REF!</v>
      </c>
      <c r="G21" s="17" t="e">
        <f>#REF!+G68+#REF!+#REF!</f>
        <v>#REF!</v>
      </c>
      <c r="H21" s="14">
        <v>0</v>
      </c>
      <c r="I21" s="14" t="e">
        <f>#REF!+I68+#REF!+#REF!</f>
        <v>#REF!</v>
      </c>
      <c r="J21" s="14">
        <f t="shared" si="3"/>
        <v>0</v>
      </c>
      <c r="K21" s="17">
        <f t="shared" si="3"/>
        <v>569.4</v>
      </c>
      <c r="L21" s="149">
        <f t="shared" si="3"/>
        <v>0</v>
      </c>
      <c r="M21" s="149">
        <f t="shared" si="3"/>
        <v>0</v>
      </c>
      <c r="N21" s="14">
        <f t="shared" si="3"/>
        <v>0</v>
      </c>
      <c r="O21" s="14">
        <f t="shared" si="3"/>
        <v>0</v>
      </c>
      <c r="P21" s="9" t="s">
        <v>115</v>
      </c>
    </row>
    <row r="22" spans="1:17" ht="13.5" thickBot="1" x14ac:dyDescent="0.25">
      <c r="A22" s="91">
        <v>7</v>
      </c>
      <c r="B22" s="8" t="s">
        <v>18</v>
      </c>
      <c r="C22" s="39">
        <f t="shared" si="4"/>
        <v>4280.5</v>
      </c>
      <c r="D22" s="28" t="e">
        <f>D27+#REF!+#REF!+#REF!+D51+#REF!+#REF!</f>
        <v>#REF!</v>
      </c>
      <c r="E22" s="28" t="e">
        <f>E27+#REF!+#REF!+#REF!+E51+#REF!+#REF!</f>
        <v>#REF!</v>
      </c>
      <c r="F22" s="28" t="e">
        <f>F27+#REF!+#REF!+#REF!+F51+#REF!+#REF!</f>
        <v>#REF!</v>
      </c>
      <c r="G22" s="28" t="e">
        <f>G27+#REF!+#REF!+#REF!+G51+#REF!+#REF!+#REF!</f>
        <v>#REF!</v>
      </c>
      <c r="H22" s="28">
        <f>1774+2190</f>
        <v>3964</v>
      </c>
      <c r="I22" s="28">
        <v>4726</v>
      </c>
      <c r="J22" s="14">
        <f t="shared" si="3"/>
        <v>661.5</v>
      </c>
      <c r="K22" s="17">
        <f t="shared" si="3"/>
        <v>755</v>
      </c>
      <c r="L22" s="149">
        <f t="shared" si="3"/>
        <v>716</v>
      </c>
      <c r="M22" s="149">
        <f t="shared" si="3"/>
        <v>716</v>
      </c>
      <c r="N22" s="14">
        <f t="shared" si="3"/>
        <v>716</v>
      </c>
      <c r="O22" s="14">
        <f t="shared" si="3"/>
        <v>716</v>
      </c>
      <c r="P22" s="9" t="s">
        <v>115</v>
      </c>
    </row>
    <row r="23" spans="1:17" ht="15" customHeight="1" thickBot="1" x14ac:dyDescent="0.25">
      <c r="A23" s="86">
        <v>8</v>
      </c>
      <c r="B23" s="8" t="s">
        <v>19</v>
      </c>
      <c r="C23" s="39">
        <f t="shared" si="4"/>
        <v>0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14">
        <f t="shared" si="3"/>
        <v>0</v>
      </c>
      <c r="K23" s="17">
        <f t="shared" si="3"/>
        <v>0</v>
      </c>
      <c r="L23" s="149">
        <f t="shared" si="3"/>
        <v>0</v>
      </c>
      <c r="M23" s="149">
        <f t="shared" si="3"/>
        <v>0</v>
      </c>
      <c r="N23" s="14">
        <f t="shared" si="3"/>
        <v>0</v>
      </c>
      <c r="O23" s="14">
        <f t="shared" si="3"/>
        <v>0</v>
      </c>
      <c r="P23" s="9" t="s">
        <v>115</v>
      </c>
    </row>
    <row r="24" spans="1:17" ht="24" customHeight="1" thickBot="1" x14ac:dyDescent="0.25">
      <c r="A24" s="91">
        <v>9</v>
      </c>
      <c r="B24" s="13" t="s">
        <v>53</v>
      </c>
      <c r="C24" s="39">
        <f>SUM(J24:O24)</f>
        <v>0</v>
      </c>
      <c r="D24" s="9" t="s">
        <v>26</v>
      </c>
      <c r="E24" s="9" t="s">
        <v>26</v>
      </c>
      <c r="F24" s="9" t="s">
        <v>26</v>
      </c>
      <c r="G24" s="9" t="s">
        <v>26</v>
      </c>
      <c r="H24" s="9" t="s">
        <v>26</v>
      </c>
      <c r="I24" s="9" t="s">
        <v>26</v>
      </c>
      <c r="J24" s="9" t="s">
        <v>26</v>
      </c>
      <c r="K24" s="22">
        <v>0</v>
      </c>
      <c r="L24" s="151">
        <v>0</v>
      </c>
      <c r="M24" s="151">
        <v>0</v>
      </c>
      <c r="N24" s="22">
        <v>0</v>
      </c>
      <c r="O24" s="22">
        <v>0</v>
      </c>
      <c r="P24" s="9" t="s">
        <v>115</v>
      </c>
    </row>
    <row r="25" spans="1:17" ht="18.75" customHeight="1" thickBot="1" x14ac:dyDescent="0.25">
      <c r="A25" s="86">
        <v>10</v>
      </c>
      <c r="B25" s="8" t="s">
        <v>17</v>
      </c>
      <c r="C25" s="39">
        <f t="shared" si="4"/>
        <v>0</v>
      </c>
      <c r="D25" s="4" t="s">
        <v>26</v>
      </c>
      <c r="E25" s="4" t="s">
        <v>26</v>
      </c>
      <c r="F25" s="4" t="s">
        <v>26</v>
      </c>
      <c r="G25" s="4" t="s">
        <v>26</v>
      </c>
      <c r="H25" s="4" t="s">
        <v>26</v>
      </c>
      <c r="I25" s="4" t="s">
        <v>26</v>
      </c>
      <c r="J25" s="4" t="s">
        <v>26</v>
      </c>
      <c r="K25" s="17">
        <v>0</v>
      </c>
      <c r="L25" s="149">
        <v>0</v>
      </c>
      <c r="M25" s="149">
        <v>0</v>
      </c>
      <c r="N25" s="17">
        <v>0</v>
      </c>
      <c r="O25" s="17">
        <v>0</v>
      </c>
      <c r="P25" s="9" t="s">
        <v>115</v>
      </c>
    </row>
    <row r="26" spans="1:17" ht="12.75" customHeight="1" thickBot="1" x14ac:dyDescent="0.25">
      <c r="A26" s="91">
        <v>11</v>
      </c>
      <c r="B26" s="8" t="s">
        <v>18</v>
      </c>
      <c r="C26" s="39">
        <f t="shared" si="4"/>
        <v>0</v>
      </c>
      <c r="D26" s="4" t="s">
        <v>26</v>
      </c>
      <c r="E26" s="4" t="s">
        <v>26</v>
      </c>
      <c r="F26" s="4" t="s">
        <v>26</v>
      </c>
      <c r="G26" s="4" t="s">
        <v>26</v>
      </c>
      <c r="H26" s="4" t="s">
        <v>26</v>
      </c>
      <c r="I26" s="4" t="s">
        <v>26</v>
      </c>
      <c r="J26" s="4" t="s">
        <v>26</v>
      </c>
      <c r="K26" s="17">
        <v>0</v>
      </c>
      <c r="L26" s="149">
        <v>0</v>
      </c>
      <c r="M26" s="149">
        <v>0</v>
      </c>
      <c r="N26" s="17">
        <v>0</v>
      </c>
      <c r="O26" s="17">
        <v>0</v>
      </c>
      <c r="P26" s="9" t="s">
        <v>115</v>
      </c>
    </row>
    <row r="27" spans="1:17" ht="19.5" customHeight="1" thickBot="1" x14ac:dyDescent="0.25">
      <c r="A27" s="5">
        <v>12</v>
      </c>
      <c r="B27" s="8" t="s">
        <v>19</v>
      </c>
      <c r="C27" s="39">
        <f t="shared" si="4"/>
        <v>0</v>
      </c>
      <c r="D27" s="53" t="s">
        <v>26</v>
      </c>
      <c r="E27" s="53" t="s">
        <v>26</v>
      </c>
      <c r="F27" s="53" t="s">
        <v>26</v>
      </c>
      <c r="G27" s="53" t="s">
        <v>26</v>
      </c>
      <c r="H27" s="53" t="s">
        <v>26</v>
      </c>
      <c r="I27" s="53" t="s">
        <v>26</v>
      </c>
      <c r="J27" s="16" t="s">
        <v>26</v>
      </c>
      <c r="K27" s="108">
        <v>0</v>
      </c>
      <c r="L27" s="152">
        <v>0</v>
      </c>
      <c r="M27" s="152">
        <v>0</v>
      </c>
      <c r="N27" s="108">
        <v>0</v>
      </c>
      <c r="O27" s="108">
        <v>0</v>
      </c>
      <c r="P27" s="64" t="s">
        <v>115</v>
      </c>
    </row>
    <row r="28" spans="1:17" ht="13.5" thickBot="1" x14ac:dyDescent="0.25">
      <c r="A28" s="157">
        <v>13</v>
      </c>
      <c r="B28" s="209" t="s">
        <v>54</v>
      </c>
      <c r="C28" s="208">
        <f>SUM(J28:O28)</f>
        <v>55205.9</v>
      </c>
      <c r="D28" s="211" t="e">
        <f>D39+D102+#REF!+#REF!</f>
        <v>#REF!</v>
      </c>
      <c r="E28" s="211" t="e">
        <f>E39+E102+#REF!+#REF!</f>
        <v>#REF!</v>
      </c>
      <c r="F28" s="211" t="e">
        <f>F39+F102+#REF!+#REF!</f>
        <v>#REF!</v>
      </c>
      <c r="G28" s="211">
        <v>3825.4</v>
      </c>
      <c r="H28" s="211">
        <f>SUM(H30:H31)</f>
        <v>6356.5</v>
      </c>
      <c r="I28" s="211">
        <v>8081</v>
      </c>
      <c r="J28" s="17">
        <f t="shared" ref="J28:O28" si="5">J39+J102+J127</f>
        <v>8794.9</v>
      </c>
      <c r="K28" s="17">
        <v>10133</v>
      </c>
      <c r="L28" s="149">
        <f t="shared" si="5"/>
        <v>8350</v>
      </c>
      <c r="M28" s="149">
        <f t="shared" si="5"/>
        <v>8662</v>
      </c>
      <c r="N28" s="17">
        <f t="shared" si="5"/>
        <v>9446</v>
      </c>
      <c r="O28" s="17">
        <f t="shared" si="5"/>
        <v>9820</v>
      </c>
      <c r="P28" s="212" t="s">
        <v>115</v>
      </c>
    </row>
    <row r="29" spans="1:17" ht="8.25" hidden="1" customHeight="1" thickBot="1" x14ac:dyDescent="0.25">
      <c r="A29" s="179"/>
      <c r="B29" s="210"/>
      <c r="C29" s="208"/>
      <c r="D29" s="211"/>
      <c r="E29" s="211"/>
      <c r="F29" s="211"/>
      <c r="G29" s="211"/>
      <c r="H29" s="211"/>
      <c r="I29" s="211"/>
      <c r="J29" s="17">
        <f>J39+J102+J127</f>
        <v>8794.9</v>
      </c>
      <c r="K29" s="17">
        <v>8667</v>
      </c>
      <c r="L29" s="149">
        <v>8667</v>
      </c>
      <c r="M29" s="149">
        <v>8667</v>
      </c>
      <c r="N29" s="17">
        <v>8667</v>
      </c>
      <c r="O29" s="17">
        <v>8667</v>
      </c>
      <c r="P29" s="212"/>
    </row>
    <row r="30" spans="1:17" ht="13.5" thickBot="1" x14ac:dyDescent="0.25">
      <c r="A30" s="16">
        <v>14</v>
      </c>
      <c r="B30" s="62" t="s">
        <v>17</v>
      </c>
      <c r="C30" s="28">
        <f>SUM(J30:O30)</f>
        <v>136.4</v>
      </c>
      <c r="D30" s="28" t="e">
        <f>D40+D103+#REF!+#REF!</f>
        <v>#REF!</v>
      </c>
      <c r="E30" s="28" t="e">
        <f>E40+E103+#REF!+#REF!</f>
        <v>#REF!</v>
      </c>
      <c r="F30" s="28" t="e">
        <f>F40+F103+#REF!+#REF!</f>
        <v>#REF!</v>
      </c>
      <c r="G30" s="28">
        <v>93</v>
      </c>
      <c r="H30" s="28">
        <v>1729.5</v>
      </c>
      <c r="I30" s="28">
        <v>0</v>
      </c>
      <c r="J30" s="17">
        <f>J40+J103+J128</f>
        <v>122.4</v>
      </c>
      <c r="K30" s="17">
        <v>14</v>
      </c>
      <c r="L30" s="149">
        <f t="shared" ref="L30:M30" si="6">L40+L103+L128</f>
        <v>0</v>
      </c>
      <c r="M30" s="149">
        <f t="shared" si="6"/>
        <v>0</v>
      </c>
      <c r="N30" s="17">
        <f t="shared" ref="K30:O32" si="7">N40+N103+N128</f>
        <v>0</v>
      </c>
      <c r="O30" s="17">
        <f t="shared" si="7"/>
        <v>0</v>
      </c>
      <c r="P30" s="85" t="s">
        <v>115</v>
      </c>
    </row>
    <row r="31" spans="1:17" ht="14.25" customHeight="1" thickBot="1" x14ac:dyDescent="0.25">
      <c r="A31" s="20">
        <v>15</v>
      </c>
      <c r="B31" s="32" t="s">
        <v>55</v>
      </c>
      <c r="C31" s="28">
        <f>SUM(J31:O31)</f>
        <v>55069.5</v>
      </c>
      <c r="D31" s="17" t="e">
        <f>D41+D104+#REF!+#REF!</f>
        <v>#REF!</v>
      </c>
      <c r="E31" s="17" t="e">
        <f>E41+E104+#REF!+#REF!</f>
        <v>#REF!</v>
      </c>
      <c r="F31" s="17" t="e">
        <f>F41+F104+#REF!+#REF!</f>
        <v>#REF!</v>
      </c>
      <c r="G31" s="17">
        <v>3732.4</v>
      </c>
      <c r="H31" s="17">
        <f>4367+260</f>
        <v>4627</v>
      </c>
      <c r="I31" s="17">
        <v>8081</v>
      </c>
      <c r="J31" s="17">
        <f>J41+J104+J129</f>
        <v>8672.5</v>
      </c>
      <c r="K31" s="17">
        <v>10119</v>
      </c>
      <c r="L31" s="149">
        <f t="shared" ref="L31" si="8">L41+L104+L129</f>
        <v>8350</v>
      </c>
      <c r="M31" s="149">
        <f t="shared" si="7"/>
        <v>8662</v>
      </c>
      <c r="N31" s="17">
        <f t="shared" si="7"/>
        <v>9446</v>
      </c>
      <c r="O31" s="17">
        <f t="shared" si="7"/>
        <v>9820</v>
      </c>
      <c r="P31" s="120" t="s">
        <v>115</v>
      </c>
    </row>
    <row r="32" spans="1:17" ht="19.5" customHeight="1" thickBot="1" x14ac:dyDescent="0.25">
      <c r="A32" s="20">
        <v>16</v>
      </c>
      <c r="B32" s="32" t="s">
        <v>19</v>
      </c>
      <c r="C32" s="28">
        <f>SUM(J32:O32)</f>
        <v>0</v>
      </c>
      <c r="D32" s="19" t="s">
        <v>26</v>
      </c>
      <c r="E32" s="19" t="s">
        <v>26</v>
      </c>
      <c r="F32" s="19" t="s">
        <v>26</v>
      </c>
      <c r="G32" s="19" t="s">
        <v>26</v>
      </c>
      <c r="H32" s="19" t="s">
        <v>26</v>
      </c>
      <c r="I32" s="19" t="s">
        <v>26</v>
      </c>
      <c r="J32" s="17">
        <f>J42+J105+J130</f>
        <v>0</v>
      </c>
      <c r="K32" s="17">
        <f t="shared" si="7"/>
        <v>0</v>
      </c>
      <c r="L32" s="149">
        <f t="shared" si="7"/>
        <v>0</v>
      </c>
      <c r="M32" s="149">
        <f t="shared" si="7"/>
        <v>0</v>
      </c>
      <c r="N32" s="17">
        <f t="shared" si="7"/>
        <v>0</v>
      </c>
      <c r="O32" s="17">
        <f t="shared" si="7"/>
        <v>0</v>
      </c>
      <c r="P32" s="121" t="s">
        <v>115</v>
      </c>
    </row>
    <row r="33" spans="1:16" ht="13.5" thickBot="1" x14ac:dyDescent="0.25">
      <c r="A33" s="5">
        <v>17</v>
      </c>
      <c r="B33" s="187" t="s">
        <v>133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9"/>
    </row>
    <row r="34" spans="1:16" ht="36.75" thickBot="1" x14ac:dyDescent="0.25">
      <c r="A34" s="5">
        <v>18</v>
      </c>
      <c r="B34" s="25" t="s">
        <v>21</v>
      </c>
      <c r="C34" s="22">
        <f>SUM(J34:O34)</f>
        <v>3486</v>
      </c>
      <c r="D34" s="22" t="e">
        <f>#REF!+#REF!+D39</f>
        <v>#REF!</v>
      </c>
      <c r="E34" s="22" t="e">
        <f>#REF!+#REF!+E39</f>
        <v>#REF!</v>
      </c>
      <c r="F34" s="22">
        <v>2788.9</v>
      </c>
      <c r="G34" s="22" t="e">
        <f>#REF!+#REF!+G39</f>
        <v>#REF!</v>
      </c>
      <c r="H34" s="22" t="e">
        <f>SUM(H35:H36)</f>
        <v>#REF!</v>
      </c>
      <c r="I34" s="22">
        <v>7581</v>
      </c>
      <c r="J34" s="22">
        <f t="shared" ref="J34:O34" si="9">SUM(J35:J37)</f>
        <v>450</v>
      </c>
      <c r="K34" s="22">
        <v>678</v>
      </c>
      <c r="L34" s="22">
        <f t="shared" si="9"/>
        <v>550</v>
      </c>
      <c r="M34" s="22">
        <v>550</v>
      </c>
      <c r="N34" s="22">
        <f t="shared" si="9"/>
        <v>617</v>
      </c>
      <c r="O34" s="22">
        <f t="shared" si="9"/>
        <v>641</v>
      </c>
      <c r="P34" s="19" t="s">
        <v>115</v>
      </c>
    </row>
    <row r="35" spans="1:16" ht="13.5" thickBot="1" x14ac:dyDescent="0.25">
      <c r="A35" s="5">
        <v>19</v>
      </c>
      <c r="B35" s="34" t="s">
        <v>17</v>
      </c>
      <c r="C35" s="22">
        <f>SUM(J35:O35)</f>
        <v>0</v>
      </c>
      <c r="D35" s="17" t="e">
        <f>#REF!+#REF!+D40</f>
        <v>#REF!</v>
      </c>
      <c r="E35" s="17" t="e">
        <f>#REF!+#REF!+E40</f>
        <v>#REF!</v>
      </c>
      <c r="F35" s="17" t="e">
        <f>#REF!+#REF!+F40</f>
        <v>#REF!</v>
      </c>
      <c r="G35" s="17" t="e">
        <f>#REF!+#REF!+G40</f>
        <v>#REF!</v>
      </c>
      <c r="H35" s="17">
        <v>995</v>
      </c>
      <c r="I35" s="17" t="e">
        <f>#REF!+#REF!+I40</f>
        <v>#REF!</v>
      </c>
      <c r="J35" s="17">
        <f t="shared" ref="J35:O37" si="10">J40</f>
        <v>0</v>
      </c>
      <c r="K35" s="17">
        <f t="shared" si="10"/>
        <v>0</v>
      </c>
      <c r="L35" s="17">
        <f t="shared" si="10"/>
        <v>0</v>
      </c>
      <c r="M35" s="17">
        <f t="shared" si="10"/>
        <v>0</v>
      </c>
      <c r="N35" s="17">
        <f t="shared" si="10"/>
        <v>0</v>
      </c>
      <c r="O35" s="17">
        <f t="shared" si="10"/>
        <v>0</v>
      </c>
      <c r="P35" s="19" t="s">
        <v>115</v>
      </c>
    </row>
    <row r="36" spans="1:16" ht="13.5" thickBot="1" x14ac:dyDescent="0.25">
      <c r="A36" s="5">
        <v>20</v>
      </c>
      <c r="B36" s="34" t="s">
        <v>18</v>
      </c>
      <c r="C36" s="22">
        <f>SUM(J36:O36)</f>
        <v>3486</v>
      </c>
      <c r="D36" s="17" t="e">
        <f>#REF!+#REF!+D41</f>
        <v>#REF!</v>
      </c>
      <c r="E36" s="17" t="e">
        <f>#REF!+#REF!+E41</f>
        <v>#REF!</v>
      </c>
      <c r="F36" s="17">
        <v>2788.9</v>
      </c>
      <c r="G36" s="17" t="e">
        <f>#REF!+#REF!+G41</f>
        <v>#REF!</v>
      </c>
      <c r="H36" s="17" t="e">
        <f>#REF!+#REF!+H41</f>
        <v>#REF!</v>
      </c>
      <c r="I36" s="17">
        <v>7581</v>
      </c>
      <c r="J36" s="17">
        <f t="shared" si="10"/>
        <v>450</v>
      </c>
      <c r="K36" s="17">
        <v>678</v>
      </c>
      <c r="L36" s="17">
        <f t="shared" si="10"/>
        <v>550</v>
      </c>
      <c r="M36" s="17">
        <v>550</v>
      </c>
      <c r="N36" s="17">
        <f t="shared" si="10"/>
        <v>617</v>
      </c>
      <c r="O36" s="17">
        <f t="shared" si="10"/>
        <v>641</v>
      </c>
      <c r="P36" s="23" t="s">
        <v>115</v>
      </c>
    </row>
    <row r="37" spans="1:16" ht="17.25" customHeight="1" thickBot="1" x14ac:dyDescent="0.25">
      <c r="A37" s="5">
        <v>21</v>
      </c>
      <c r="B37" s="34" t="s">
        <v>19</v>
      </c>
      <c r="C37" s="22">
        <f>SUM(J37:O37)</f>
        <v>0</v>
      </c>
      <c r="D37" s="19" t="s">
        <v>26</v>
      </c>
      <c r="E37" s="19" t="s">
        <v>26</v>
      </c>
      <c r="F37" s="19" t="s">
        <v>26</v>
      </c>
      <c r="G37" s="19" t="s">
        <v>26</v>
      </c>
      <c r="H37" s="19" t="s">
        <v>26</v>
      </c>
      <c r="I37" s="19" t="s">
        <v>26</v>
      </c>
      <c r="J37" s="17">
        <f t="shared" si="10"/>
        <v>0</v>
      </c>
      <c r="K37" s="17">
        <f t="shared" si="10"/>
        <v>0</v>
      </c>
      <c r="L37" s="17">
        <f t="shared" si="10"/>
        <v>0</v>
      </c>
      <c r="M37" s="17">
        <f t="shared" si="10"/>
        <v>0</v>
      </c>
      <c r="N37" s="17">
        <f t="shared" si="10"/>
        <v>0</v>
      </c>
      <c r="O37" s="17">
        <f t="shared" si="10"/>
        <v>0</v>
      </c>
      <c r="P37" s="19" t="s">
        <v>115</v>
      </c>
    </row>
    <row r="38" spans="1:16" ht="13.5" thickBot="1" x14ac:dyDescent="0.25">
      <c r="A38" s="5">
        <v>22</v>
      </c>
      <c r="B38" s="187" t="s">
        <v>106</v>
      </c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9"/>
    </row>
    <row r="39" spans="1:16" ht="24.75" thickBot="1" x14ac:dyDescent="0.25">
      <c r="A39" s="5">
        <v>23</v>
      </c>
      <c r="B39" s="25" t="s">
        <v>60</v>
      </c>
      <c r="C39" s="17">
        <f>SUM(J39:O39)</f>
        <v>3486</v>
      </c>
      <c r="D39" s="17" t="e">
        <f>#REF!+#REF!+#REF!+D56</f>
        <v>#REF!</v>
      </c>
      <c r="E39" s="17" t="e">
        <f>#REF!+#REF!+#REF!+E56</f>
        <v>#REF!</v>
      </c>
      <c r="F39" s="17">
        <v>2788.9</v>
      </c>
      <c r="G39" s="17" t="e">
        <f>#REF!+#REF!+#REF!+G56</f>
        <v>#REF!</v>
      </c>
      <c r="H39" s="17" t="e">
        <f>#REF!+#REF!+#REF!+H56</f>
        <v>#REF!</v>
      </c>
      <c r="I39" s="17">
        <v>7581</v>
      </c>
      <c r="J39" s="17">
        <f t="shared" ref="J39:O39" si="11">SUM(J40:J42)</f>
        <v>450</v>
      </c>
      <c r="K39" s="17">
        <v>678</v>
      </c>
      <c r="L39" s="17">
        <f t="shared" si="11"/>
        <v>550</v>
      </c>
      <c r="M39" s="17">
        <v>550</v>
      </c>
      <c r="N39" s="17">
        <f t="shared" si="11"/>
        <v>617</v>
      </c>
      <c r="O39" s="17">
        <f t="shared" si="11"/>
        <v>641</v>
      </c>
      <c r="P39" s="23" t="s">
        <v>115</v>
      </c>
    </row>
    <row r="40" spans="1:16" ht="13.5" thickBot="1" x14ac:dyDescent="0.25">
      <c r="A40" s="5">
        <v>24</v>
      </c>
      <c r="B40" s="34" t="s">
        <v>17</v>
      </c>
      <c r="C40" s="17">
        <f>SUM(J40:O40)</f>
        <v>0</v>
      </c>
      <c r="D40" s="17" t="e">
        <f>#REF!+D49+D53+D58</f>
        <v>#REF!</v>
      </c>
      <c r="E40" s="17" t="e">
        <f>#REF!+E49+E53+E58</f>
        <v>#REF!</v>
      </c>
      <c r="F40" s="17" t="e">
        <f>#REF!+F49+F53+F58</f>
        <v>#REF!</v>
      </c>
      <c r="G40" s="17" t="e">
        <f>#REF!+G49+G53+G58</f>
        <v>#REF!</v>
      </c>
      <c r="H40" s="17">
        <v>995</v>
      </c>
      <c r="I40" s="17" t="e">
        <f>#REF!+I49+I53+I58</f>
        <v>#REF!</v>
      </c>
      <c r="J40" s="17">
        <f t="shared" ref="J40:O42" si="12">J45+J58</f>
        <v>0</v>
      </c>
      <c r="K40" s="17">
        <f t="shared" si="12"/>
        <v>0</v>
      </c>
      <c r="L40" s="17">
        <f t="shared" si="12"/>
        <v>0</v>
      </c>
      <c r="M40" s="17">
        <f t="shared" si="12"/>
        <v>0</v>
      </c>
      <c r="N40" s="17">
        <f t="shared" si="12"/>
        <v>0</v>
      </c>
      <c r="O40" s="17">
        <f t="shared" si="12"/>
        <v>0</v>
      </c>
      <c r="P40" s="19" t="s">
        <v>115</v>
      </c>
    </row>
    <row r="41" spans="1:16" ht="13.5" thickBot="1" x14ac:dyDescent="0.25">
      <c r="A41" s="5">
        <v>25</v>
      </c>
      <c r="B41" s="34" t="s">
        <v>18</v>
      </c>
      <c r="C41" s="17">
        <f>SUM(J41:O41)</f>
        <v>3486</v>
      </c>
      <c r="D41" s="17" t="e">
        <f>#REF!+D46+D59</f>
        <v>#REF!</v>
      </c>
      <c r="E41" s="17" t="e">
        <f>#REF!+E46+E59</f>
        <v>#REF!</v>
      </c>
      <c r="F41" s="17">
        <v>2788.9</v>
      </c>
      <c r="G41" s="17" t="e">
        <f>#REF!+G46+G59</f>
        <v>#REF!</v>
      </c>
      <c r="H41" s="17" t="e">
        <f>#REF!+H46+H59</f>
        <v>#REF!</v>
      </c>
      <c r="I41" s="17">
        <v>7581</v>
      </c>
      <c r="J41" s="17">
        <f t="shared" si="12"/>
        <v>450</v>
      </c>
      <c r="K41" s="17">
        <v>678</v>
      </c>
      <c r="L41" s="17">
        <f t="shared" si="12"/>
        <v>550</v>
      </c>
      <c r="M41" s="17">
        <v>550</v>
      </c>
      <c r="N41" s="17">
        <f t="shared" si="12"/>
        <v>617</v>
      </c>
      <c r="O41" s="17">
        <f t="shared" si="12"/>
        <v>641</v>
      </c>
      <c r="P41" s="23" t="s">
        <v>115</v>
      </c>
    </row>
    <row r="42" spans="1:16" ht="24" customHeight="1" thickBot="1" x14ac:dyDescent="0.25">
      <c r="A42" s="5">
        <v>26</v>
      </c>
      <c r="B42" s="34" t="s">
        <v>19</v>
      </c>
      <c r="C42" s="17">
        <f>SUM(J42:O42)</f>
        <v>0</v>
      </c>
      <c r="D42" s="19" t="s">
        <v>26</v>
      </c>
      <c r="E42" s="19" t="s">
        <v>26</v>
      </c>
      <c r="F42" s="19" t="s">
        <v>26</v>
      </c>
      <c r="G42" s="19" t="s">
        <v>26</v>
      </c>
      <c r="H42" s="19" t="s">
        <v>26</v>
      </c>
      <c r="I42" s="19" t="s">
        <v>26</v>
      </c>
      <c r="J42" s="17">
        <f t="shared" si="12"/>
        <v>0</v>
      </c>
      <c r="K42" s="17">
        <f t="shared" si="12"/>
        <v>0</v>
      </c>
      <c r="L42" s="17">
        <f t="shared" si="12"/>
        <v>0</v>
      </c>
      <c r="M42" s="17">
        <f t="shared" si="12"/>
        <v>0</v>
      </c>
      <c r="N42" s="17">
        <f t="shared" si="12"/>
        <v>0</v>
      </c>
      <c r="O42" s="17">
        <f t="shared" si="12"/>
        <v>0</v>
      </c>
      <c r="P42" s="19" t="s">
        <v>115</v>
      </c>
    </row>
    <row r="43" spans="1:16" x14ac:dyDescent="0.2">
      <c r="A43" s="157">
        <v>27</v>
      </c>
      <c r="B43" s="35" t="s">
        <v>100</v>
      </c>
      <c r="C43" s="155">
        <f>SUM(J43:O44)</f>
        <v>0</v>
      </c>
      <c r="D43" s="155">
        <f t="shared" ref="D43:I43" si="13">D45+D46+D47</f>
        <v>120</v>
      </c>
      <c r="E43" s="155">
        <f t="shared" si="13"/>
        <v>20</v>
      </c>
      <c r="F43" s="155">
        <f t="shared" si="13"/>
        <v>20</v>
      </c>
      <c r="G43" s="155">
        <f t="shared" si="13"/>
        <v>7</v>
      </c>
      <c r="H43" s="155">
        <f t="shared" si="13"/>
        <v>0</v>
      </c>
      <c r="I43" s="155">
        <f t="shared" si="13"/>
        <v>80</v>
      </c>
      <c r="J43" s="155">
        <f t="shared" ref="J43:O43" si="14">SUM(J45:J47)</f>
        <v>0</v>
      </c>
      <c r="K43" s="155">
        <f t="shared" si="14"/>
        <v>0</v>
      </c>
      <c r="L43" s="155">
        <f t="shared" si="14"/>
        <v>0</v>
      </c>
      <c r="M43" s="155">
        <f t="shared" si="14"/>
        <v>0</v>
      </c>
      <c r="N43" s="155">
        <f t="shared" si="14"/>
        <v>0</v>
      </c>
      <c r="O43" s="155">
        <f t="shared" si="14"/>
        <v>0</v>
      </c>
      <c r="P43" s="185" t="s">
        <v>126</v>
      </c>
    </row>
    <row r="44" spans="1:16" ht="39" thickBot="1" x14ac:dyDescent="0.25">
      <c r="A44" s="179"/>
      <c r="B44" s="34" t="s">
        <v>63</v>
      </c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86"/>
    </row>
    <row r="45" spans="1:16" ht="13.5" customHeight="1" thickBot="1" x14ac:dyDescent="0.25">
      <c r="A45" s="5">
        <v>28</v>
      </c>
      <c r="B45" s="34" t="s">
        <v>17</v>
      </c>
      <c r="C45" s="17">
        <f t="shared" ref="C45:C55" si="15">SUM(J45:O45)</f>
        <v>0</v>
      </c>
      <c r="D45" s="19" t="s">
        <v>26</v>
      </c>
      <c r="E45" s="19" t="s">
        <v>26</v>
      </c>
      <c r="F45" s="19" t="s">
        <v>26</v>
      </c>
      <c r="G45" s="19" t="s">
        <v>26</v>
      </c>
      <c r="H45" s="19" t="s">
        <v>26</v>
      </c>
      <c r="I45" s="19" t="s">
        <v>26</v>
      </c>
      <c r="J45" s="17">
        <f t="shared" ref="J45:O46" si="16">J49+J53</f>
        <v>0</v>
      </c>
      <c r="K45" s="17">
        <f t="shared" si="16"/>
        <v>0</v>
      </c>
      <c r="L45" s="17">
        <f t="shared" si="16"/>
        <v>0</v>
      </c>
      <c r="M45" s="17">
        <f t="shared" si="16"/>
        <v>0</v>
      </c>
      <c r="N45" s="17">
        <f t="shared" si="16"/>
        <v>0</v>
      </c>
      <c r="O45" s="17">
        <f t="shared" si="16"/>
        <v>0</v>
      </c>
      <c r="P45" s="23" t="s">
        <v>115</v>
      </c>
    </row>
    <row r="46" spans="1:16" ht="13.5" thickBot="1" x14ac:dyDescent="0.25">
      <c r="A46" s="5">
        <v>29</v>
      </c>
      <c r="B46" s="34" t="s">
        <v>55</v>
      </c>
      <c r="C46" s="17">
        <f t="shared" si="15"/>
        <v>0</v>
      </c>
      <c r="D46" s="17">
        <f>D50+D54</f>
        <v>120</v>
      </c>
      <c r="E46" s="17">
        <f>E50+E54</f>
        <v>20</v>
      </c>
      <c r="F46" s="17">
        <f>F50+F54</f>
        <v>20</v>
      </c>
      <c r="G46" s="17">
        <v>7</v>
      </c>
      <c r="H46" s="17">
        <v>0</v>
      </c>
      <c r="I46" s="17">
        <v>80</v>
      </c>
      <c r="J46" s="17">
        <f t="shared" si="16"/>
        <v>0</v>
      </c>
      <c r="K46" s="17">
        <f t="shared" si="16"/>
        <v>0</v>
      </c>
      <c r="L46" s="17">
        <f t="shared" si="16"/>
        <v>0</v>
      </c>
      <c r="M46" s="17">
        <f t="shared" si="16"/>
        <v>0</v>
      </c>
      <c r="N46" s="17">
        <f t="shared" si="16"/>
        <v>0</v>
      </c>
      <c r="O46" s="17">
        <f t="shared" si="16"/>
        <v>0</v>
      </c>
      <c r="P46" s="23" t="s">
        <v>115</v>
      </c>
    </row>
    <row r="47" spans="1:16" ht="13.5" customHeight="1" thickBot="1" x14ac:dyDescent="0.25">
      <c r="A47" s="5">
        <v>30</v>
      </c>
      <c r="B47" s="34" t="s">
        <v>19</v>
      </c>
      <c r="C47" s="17">
        <f t="shared" si="15"/>
        <v>0</v>
      </c>
      <c r="D47" s="19" t="s">
        <v>26</v>
      </c>
      <c r="E47" s="19" t="s">
        <v>26</v>
      </c>
      <c r="F47" s="19" t="s">
        <v>26</v>
      </c>
      <c r="G47" s="19">
        <v>0</v>
      </c>
      <c r="H47" s="19" t="s">
        <v>26</v>
      </c>
      <c r="I47" s="19" t="s">
        <v>26</v>
      </c>
      <c r="J47" s="17">
        <f>J51+J55</f>
        <v>0</v>
      </c>
      <c r="K47" s="17">
        <f>K51+K55</f>
        <v>0</v>
      </c>
      <c r="L47" s="17">
        <f>L51+L55</f>
        <v>0</v>
      </c>
      <c r="M47" s="17">
        <f>M51+M55</f>
        <v>0</v>
      </c>
      <c r="N47" s="17">
        <f>N51+N55</f>
        <v>0</v>
      </c>
      <c r="O47" s="19" t="s">
        <v>26</v>
      </c>
      <c r="P47" s="19" t="s">
        <v>115</v>
      </c>
    </row>
    <row r="48" spans="1:16" ht="54.75" customHeight="1" thickBot="1" x14ac:dyDescent="0.25">
      <c r="A48" s="86">
        <v>31</v>
      </c>
      <c r="B48" s="34" t="s">
        <v>64</v>
      </c>
      <c r="C48" s="17">
        <f t="shared" si="15"/>
        <v>0</v>
      </c>
      <c r="D48" s="19" t="s">
        <v>42</v>
      </c>
      <c r="E48" s="17">
        <v>10</v>
      </c>
      <c r="F48" s="19">
        <v>15</v>
      </c>
      <c r="G48" s="19">
        <v>7</v>
      </c>
      <c r="H48" s="19">
        <v>0</v>
      </c>
      <c r="I48" s="19">
        <v>40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85" t="s">
        <v>126</v>
      </c>
    </row>
    <row r="49" spans="1:17" ht="16.5" customHeight="1" thickBot="1" x14ac:dyDescent="0.25">
      <c r="A49" s="5">
        <v>32</v>
      </c>
      <c r="B49" s="34" t="s">
        <v>17</v>
      </c>
      <c r="C49" s="17">
        <f t="shared" si="15"/>
        <v>0</v>
      </c>
      <c r="D49" s="19" t="s">
        <v>26</v>
      </c>
      <c r="E49" s="19" t="s">
        <v>26</v>
      </c>
      <c r="F49" s="19" t="s">
        <v>26</v>
      </c>
      <c r="G49" s="19" t="s">
        <v>26</v>
      </c>
      <c r="H49" s="19" t="s">
        <v>26</v>
      </c>
      <c r="I49" s="19" t="s">
        <v>26</v>
      </c>
      <c r="J49" s="19" t="s">
        <v>26</v>
      </c>
      <c r="K49" s="19" t="s">
        <v>26</v>
      </c>
      <c r="L49" s="19" t="s">
        <v>26</v>
      </c>
      <c r="M49" s="19" t="s">
        <v>26</v>
      </c>
      <c r="N49" s="19" t="s">
        <v>26</v>
      </c>
      <c r="O49" s="19" t="s">
        <v>26</v>
      </c>
      <c r="P49" s="186"/>
    </row>
    <row r="50" spans="1:17" ht="13.5" thickBot="1" x14ac:dyDescent="0.25">
      <c r="A50" s="5">
        <v>33</v>
      </c>
      <c r="B50" s="34" t="s">
        <v>55</v>
      </c>
      <c r="C50" s="17">
        <f t="shared" si="15"/>
        <v>0</v>
      </c>
      <c r="D50" s="19" t="s">
        <v>42</v>
      </c>
      <c r="E50" s="17">
        <v>10</v>
      </c>
      <c r="F50" s="19">
        <v>15</v>
      </c>
      <c r="G50" s="19">
        <v>7</v>
      </c>
      <c r="H50" s="19">
        <v>0</v>
      </c>
      <c r="I50" s="19">
        <v>40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23" t="s">
        <v>115</v>
      </c>
    </row>
    <row r="51" spans="1:17" ht="18" customHeight="1" thickBot="1" x14ac:dyDescent="0.25">
      <c r="A51" s="5">
        <v>34</v>
      </c>
      <c r="B51" s="34" t="s">
        <v>19</v>
      </c>
      <c r="C51" s="17">
        <f t="shared" si="15"/>
        <v>0</v>
      </c>
      <c r="D51" s="19" t="s">
        <v>26</v>
      </c>
      <c r="E51" s="19" t="s">
        <v>26</v>
      </c>
      <c r="F51" s="19" t="s">
        <v>26</v>
      </c>
      <c r="G51" s="19" t="s">
        <v>26</v>
      </c>
      <c r="H51" s="19" t="s">
        <v>26</v>
      </c>
      <c r="I51" s="19" t="s">
        <v>26</v>
      </c>
      <c r="J51" s="19" t="s">
        <v>26</v>
      </c>
      <c r="K51" s="19" t="s">
        <v>26</v>
      </c>
      <c r="L51" s="19" t="s">
        <v>26</v>
      </c>
      <c r="M51" s="19" t="s">
        <v>26</v>
      </c>
      <c r="N51" s="19" t="s">
        <v>26</v>
      </c>
      <c r="O51" s="19" t="s">
        <v>26</v>
      </c>
      <c r="P51" s="19" t="s">
        <v>115</v>
      </c>
    </row>
    <row r="52" spans="1:17" ht="30" customHeight="1" thickBot="1" x14ac:dyDescent="0.25">
      <c r="A52" s="5">
        <v>35</v>
      </c>
      <c r="B52" s="34" t="s">
        <v>65</v>
      </c>
      <c r="C52" s="17">
        <f t="shared" si="15"/>
        <v>0</v>
      </c>
      <c r="D52" s="19" t="s">
        <v>43</v>
      </c>
      <c r="E52" s="17">
        <v>10</v>
      </c>
      <c r="F52" s="19">
        <v>5</v>
      </c>
      <c r="G52" s="19">
        <v>0</v>
      </c>
      <c r="H52" s="19">
        <v>0</v>
      </c>
      <c r="I52" s="19">
        <v>40</v>
      </c>
      <c r="J52" s="19">
        <v>0</v>
      </c>
      <c r="K52" s="19">
        <v>0</v>
      </c>
      <c r="L52" s="19">
        <v>0</v>
      </c>
      <c r="M52" s="55">
        <v>0</v>
      </c>
      <c r="N52" s="55">
        <v>0</v>
      </c>
      <c r="O52" s="55">
        <v>0</v>
      </c>
      <c r="P52" s="101" t="s">
        <v>115</v>
      </c>
    </row>
    <row r="53" spans="1:17" ht="20.25" customHeight="1" thickBot="1" x14ac:dyDescent="0.25">
      <c r="A53" s="5">
        <v>36</v>
      </c>
      <c r="B53" s="34" t="s">
        <v>17</v>
      </c>
      <c r="C53" s="17">
        <f t="shared" si="15"/>
        <v>0</v>
      </c>
      <c r="D53" s="19" t="s">
        <v>26</v>
      </c>
      <c r="E53" s="19" t="s">
        <v>26</v>
      </c>
      <c r="F53" s="19" t="s">
        <v>26</v>
      </c>
      <c r="G53" s="19" t="s">
        <v>26</v>
      </c>
      <c r="H53" s="19" t="s">
        <v>26</v>
      </c>
      <c r="I53" s="19" t="s">
        <v>26</v>
      </c>
      <c r="J53" s="19" t="s">
        <v>26</v>
      </c>
      <c r="K53" s="19" t="s">
        <v>26</v>
      </c>
      <c r="L53" s="19" t="s">
        <v>26</v>
      </c>
      <c r="M53" s="19" t="s">
        <v>26</v>
      </c>
      <c r="N53" s="19" t="s">
        <v>26</v>
      </c>
      <c r="O53" s="19" t="s">
        <v>26</v>
      </c>
      <c r="P53" s="19" t="s">
        <v>115</v>
      </c>
    </row>
    <row r="54" spans="1:17" ht="13.5" thickBot="1" x14ac:dyDescent="0.25">
      <c r="A54" s="5">
        <v>37</v>
      </c>
      <c r="B54" s="34" t="s">
        <v>55</v>
      </c>
      <c r="C54" s="17">
        <f t="shared" si="15"/>
        <v>0</v>
      </c>
      <c r="D54" s="19" t="s">
        <v>43</v>
      </c>
      <c r="E54" s="17">
        <v>10</v>
      </c>
      <c r="F54" s="19">
        <v>5</v>
      </c>
      <c r="G54" s="19">
        <v>0</v>
      </c>
      <c r="H54" s="19">
        <v>0</v>
      </c>
      <c r="I54" s="19">
        <v>40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23" t="s">
        <v>115</v>
      </c>
    </row>
    <row r="55" spans="1:17" ht="17.25" customHeight="1" thickBot="1" x14ac:dyDescent="0.25">
      <c r="A55" s="5">
        <v>38</v>
      </c>
      <c r="B55" s="34" t="s">
        <v>19</v>
      </c>
      <c r="C55" s="17">
        <f t="shared" si="15"/>
        <v>0</v>
      </c>
      <c r="D55" s="19" t="s">
        <v>26</v>
      </c>
      <c r="E55" s="19" t="s">
        <v>26</v>
      </c>
      <c r="F55" s="19" t="s">
        <v>26</v>
      </c>
      <c r="G55" s="19" t="s">
        <v>26</v>
      </c>
      <c r="H55" s="19">
        <v>0</v>
      </c>
      <c r="I55" s="19" t="s">
        <v>26</v>
      </c>
      <c r="J55" s="19" t="s">
        <v>26</v>
      </c>
      <c r="K55" s="19" t="s">
        <v>26</v>
      </c>
      <c r="L55" s="19" t="s">
        <v>26</v>
      </c>
      <c r="M55" s="19" t="s">
        <v>26</v>
      </c>
      <c r="N55" s="19" t="s">
        <v>26</v>
      </c>
      <c r="O55" s="19" t="s">
        <v>26</v>
      </c>
      <c r="P55" s="19" t="s">
        <v>115</v>
      </c>
    </row>
    <row r="56" spans="1:17" ht="12.75" customHeight="1" x14ac:dyDescent="0.2">
      <c r="A56" s="157">
        <v>39</v>
      </c>
      <c r="B56" s="35" t="s">
        <v>101</v>
      </c>
      <c r="C56" s="155">
        <f>SUM(J56:O57)</f>
        <v>3486</v>
      </c>
      <c r="D56" s="155">
        <f>D58+D59+D60</f>
        <v>1046</v>
      </c>
      <c r="E56" s="155">
        <f>E58+E59+E60</f>
        <v>835.2</v>
      </c>
      <c r="F56" s="155">
        <v>768.9</v>
      </c>
      <c r="G56" s="155">
        <f>G58+G59+G60</f>
        <v>530</v>
      </c>
      <c r="H56" s="155">
        <f>SUM(H58:H60)</f>
        <v>750</v>
      </c>
      <c r="I56" s="155">
        <f>I58+I59+I60</f>
        <v>1024</v>
      </c>
      <c r="J56" s="155">
        <f t="shared" ref="J56:O56" si="17">SUM(J58:J60)</f>
        <v>450</v>
      </c>
      <c r="K56" s="155">
        <v>678</v>
      </c>
      <c r="L56" s="155">
        <f t="shared" si="17"/>
        <v>550</v>
      </c>
      <c r="M56" s="155">
        <v>550</v>
      </c>
      <c r="N56" s="155">
        <f t="shared" si="17"/>
        <v>617</v>
      </c>
      <c r="O56" s="155">
        <f t="shared" si="17"/>
        <v>641</v>
      </c>
      <c r="P56" s="185" t="s">
        <v>126</v>
      </c>
    </row>
    <row r="57" spans="1:17" ht="78.75" customHeight="1" thickBot="1" x14ac:dyDescent="0.25">
      <c r="A57" s="179"/>
      <c r="B57" s="145" t="s">
        <v>137</v>
      </c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86"/>
    </row>
    <row r="58" spans="1:17" ht="13.5" thickBot="1" x14ac:dyDescent="0.25">
      <c r="A58" s="5">
        <v>40</v>
      </c>
      <c r="B58" s="34" t="s">
        <v>17</v>
      </c>
      <c r="C58" s="22">
        <f>SUM(J58:O58)</f>
        <v>0</v>
      </c>
      <c r="D58" s="19">
        <v>0</v>
      </c>
      <c r="E58" s="19">
        <v>0</v>
      </c>
      <c r="F58" s="19">
        <v>0</v>
      </c>
      <c r="G58" s="19">
        <v>0</v>
      </c>
      <c r="H58" s="19">
        <v>250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 t="s">
        <v>115</v>
      </c>
      <c r="Q58" s="27"/>
    </row>
    <row r="59" spans="1:17" ht="13.5" thickBot="1" x14ac:dyDescent="0.25">
      <c r="A59" s="5">
        <v>41</v>
      </c>
      <c r="B59" s="34" t="s">
        <v>55</v>
      </c>
      <c r="C59" s="22">
        <f>SUM(J59:O59)</f>
        <v>3486</v>
      </c>
      <c r="D59" s="22">
        <v>1046</v>
      </c>
      <c r="E59" s="22">
        <v>835.2</v>
      </c>
      <c r="F59" s="22">
        <v>768.9</v>
      </c>
      <c r="G59" s="22">
        <v>530</v>
      </c>
      <c r="H59" s="22">
        <v>500</v>
      </c>
      <c r="I59" s="22">
        <v>1024</v>
      </c>
      <c r="J59" s="22">
        <v>450</v>
      </c>
      <c r="K59" s="22">
        <v>678</v>
      </c>
      <c r="L59" s="22">
        <v>550</v>
      </c>
      <c r="M59" s="22">
        <v>550</v>
      </c>
      <c r="N59" s="22">
        <v>617</v>
      </c>
      <c r="O59" s="22">
        <v>641</v>
      </c>
      <c r="P59" s="19" t="s">
        <v>115</v>
      </c>
    </row>
    <row r="60" spans="1:17" ht="15.75" customHeight="1" thickBot="1" x14ac:dyDescent="0.25">
      <c r="A60" s="5">
        <v>42</v>
      </c>
      <c r="B60" s="34" t="s">
        <v>19</v>
      </c>
      <c r="C60" s="22">
        <f>SUM(J60:O60)</f>
        <v>0</v>
      </c>
      <c r="D60" s="19" t="s">
        <v>26</v>
      </c>
      <c r="E60" s="19" t="s">
        <v>26</v>
      </c>
      <c r="F60" s="19" t="s">
        <v>26</v>
      </c>
      <c r="G60" s="19" t="s">
        <v>26</v>
      </c>
      <c r="H60" s="19" t="s">
        <v>26</v>
      </c>
      <c r="I60" s="19" t="s">
        <v>26</v>
      </c>
      <c r="J60" s="19" t="s">
        <v>26</v>
      </c>
      <c r="K60" s="19" t="s">
        <v>26</v>
      </c>
      <c r="L60" s="19" t="s">
        <v>26</v>
      </c>
      <c r="M60" s="19" t="s">
        <v>26</v>
      </c>
      <c r="N60" s="19" t="s">
        <v>26</v>
      </c>
      <c r="O60" s="19" t="s">
        <v>26</v>
      </c>
      <c r="P60" s="19" t="s">
        <v>115</v>
      </c>
    </row>
    <row r="61" spans="1:17" ht="13.5" customHeight="1" thickBot="1" x14ac:dyDescent="0.25">
      <c r="A61" s="5">
        <v>43</v>
      </c>
      <c r="B61" s="190" t="s">
        <v>134</v>
      </c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2"/>
    </row>
    <row r="62" spans="1:17" ht="40.5" customHeight="1" thickBot="1" x14ac:dyDescent="0.25">
      <c r="A62" s="16">
        <v>44</v>
      </c>
      <c r="B62" s="38" t="s">
        <v>25</v>
      </c>
      <c r="C62" s="22">
        <f>SUM(J62:O62)</f>
        <v>5150.8</v>
      </c>
      <c r="D62" s="39" t="e">
        <f>D67+#REF!+D102</f>
        <v>#REF!</v>
      </c>
      <c r="E62" s="39" t="e">
        <f>E67+#REF!+E102</f>
        <v>#REF!</v>
      </c>
      <c r="F62" s="39" t="e">
        <f>F67+#REF!+F102</f>
        <v>#REF!</v>
      </c>
      <c r="G62" s="39" t="e">
        <f>G67+#REF!+G102</f>
        <v>#REF!</v>
      </c>
      <c r="H62" s="39" t="e">
        <f>SUM(H63:H64)</f>
        <v>#REF!</v>
      </c>
      <c r="I62" s="39">
        <v>5226</v>
      </c>
      <c r="J62" s="39">
        <f t="shared" ref="J62:O62" si="18">SUM(J63:J65)</f>
        <v>836.4</v>
      </c>
      <c r="K62" s="150">
        <v>1338.4</v>
      </c>
      <c r="L62" s="39">
        <f t="shared" si="18"/>
        <v>716</v>
      </c>
      <c r="M62" s="39">
        <v>716</v>
      </c>
      <c r="N62" s="39">
        <f t="shared" si="18"/>
        <v>772</v>
      </c>
      <c r="O62" s="39">
        <f t="shared" si="18"/>
        <v>772</v>
      </c>
      <c r="P62" s="61" t="s">
        <v>115</v>
      </c>
    </row>
    <row r="63" spans="1:17" ht="13.5" thickBot="1" x14ac:dyDescent="0.25">
      <c r="A63" s="16">
        <v>45</v>
      </c>
      <c r="B63" s="30" t="s">
        <v>17</v>
      </c>
      <c r="C63" s="22">
        <f>SUM(J63:O63)</f>
        <v>705.8</v>
      </c>
      <c r="D63" s="28" t="e">
        <f>D68+#REF!+D103</f>
        <v>#REF!</v>
      </c>
      <c r="E63" s="28" t="e">
        <f>E68+#REF!+E103</f>
        <v>#REF!</v>
      </c>
      <c r="F63" s="28" t="e">
        <f>F68+#REF!+F103</f>
        <v>#REF!</v>
      </c>
      <c r="G63" s="28" t="e">
        <f>G68+#REF!+G103</f>
        <v>#REF!</v>
      </c>
      <c r="H63" s="28">
        <v>12270.3</v>
      </c>
      <c r="I63" s="28" t="e">
        <f>I68+#REF!+I103</f>
        <v>#REF!</v>
      </c>
      <c r="J63" s="17">
        <f t="shared" ref="J63:O65" si="19">J68+J103</f>
        <v>122.4</v>
      </c>
      <c r="K63" s="17">
        <f t="shared" si="19"/>
        <v>583.4</v>
      </c>
      <c r="L63" s="17">
        <f t="shared" si="19"/>
        <v>0</v>
      </c>
      <c r="M63" s="17">
        <f t="shared" si="19"/>
        <v>0</v>
      </c>
      <c r="N63" s="17">
        <f t="shared" si="19"/>
        <v>0</v>
      </c>
      <c r="O63" s="17">
        <f t="shared" si="19"/>
        <v>0</v>
      </c>
      <c r="P63" s="28" t="s">
        <v>115</v>
      </c>
    </row>
    <row r="64" spans="1:17" ht="13.5" thickBot="1" x14ac:dyDescent="0.25">
      <c r="A64" s="16">
        <v>46</v>
      </c>
      <c r="B64" s="30" t="s">
        <v>18</v>
      </c>
      <c r="C64" s="22">
        <f>SUM(J64:O64)</f>
        <v>4445</v>
      </c>
      <c r="D64" s="28" t="e">
        <f>D69+#REF!+D104</f>
        <v>#REF!</v>
      </c>
      <c r="E64" s="28" t="e">
        <f>E69+#REF!+E104</f>
        <v>#REF!</v>
      </c>
      <c r="F64" s="28" t="e">
        <f>F69+#REF!+F104</f>
        <v>#REF!</v>
      </c>
      <c r="G64" s="28" t="e">
        <f>G69+#REF!+G104</f>
        <v>#REF!</v>
      </c>
      <c r="H64" s="28" t="e">
        <f>H69+#REF!+H104</f>
        <v>#REF!</v>
      </c>
      <c r="I64" s="28">
        <v>5226</v>
      </c>
      <c r="J64" s="17">
        <f t="shared" si="19"/>
        <v>714</v>
      </c>
      <c r="K64" s="17">
        <v>755</v>
      </c>
      <c r="L64" s="17">
        <f t="shared" si="19"/>
        <v>716</v>
      </c>
      <c r="M64" s="17">
        <v>716</v>
      </c>
      <c r="N64" s="17">
        <f t="shared" si="19"/>
        <v>772</v>
      </c>
      <c r="O64" s="17">
        <f t="shared" si="19"/>
        <v>772</v>
      </c>
      <c r="P64" s="31" t="s">
        <v>115</v>
      </c>
    </row>
    <row r="65" spans="1:17" ht="16.5" customHeight="1" thickBot="1" x14ac:dyDescent="0.25">
      <c r="A65" s="5">
        <v>47</v>
      </c>
      <c r="B65" s="34" t="s">
        <v>19</v>
      </c>
      <c r="C65" s="22">
        <f>SUM(J65:O65)</f>
        <v>0</v>
      </c>
      <c r="D65" s="19" t="s">
        <v>26</v>
      </c>
      <c r="E65" s="19" t="s">
        <v>26</v>
      </c>
      <c r="F65" s="19" t="s">
        <v>26</v>
      </c>
      <c r="G65" s="19" t="s">
        <v>26</v>
      </c>
      <c r="H65" s="19" t="s">
        <v>26</v>
      </c>
      <c r="I65" s="19" t="s">
        <v>26</v>
      </c>
      <c r="J65" s="17">
        <f t="shared" si="19"/>
        <v>0</v>
      </c>
      <c r="K65" s="17">
        <f t="shared" si="19"/>
        <v>0</v>
      </c>
      <c r="L65" s="17">
        <f t="shared" si="19"/>
        <v>0</v>
      </c>
      <c r="M65" s="17">
        <f t="shared" si="19"/>
        <v>0</v>
      </c>
      <c r="N65" s="17">
        <f t="shared" si="19"/>
        <v>0</v>
      </c>
      <c r="O65" s="17">
        <f t="shared" si="19"/>
        <v>0</v>
      </c>
      <c r="P65" s="23" t="s">
        <v>115</v>
      </c>
    </row>
    <row r="66" spans="1:17" ht="13.5" thickBot="1" x14ac:dyDescent="0.25">
      <c r="A66" s="5">
        <v>48</v>
      </c>
      <c r="B66" s="187" t="s">
        <v>58</v>
      </c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9"/>
    </row>
    <row r="67" spans="1:17" ht="24.75" thickBot="1" x14ac:dyDescent="0.25">
      <c r="A67" s="5">
        <v>49</v>
      </c>
      <c r="B67" s="25" t="s">
        <v>56</v>
      </c>
      <c r="C67" s="28">
        <f>J67+K67+L67+M67+N67+O67</f>
        <v>4849.8999999999996</v>
      </c>
      <c r="D67" s="28" t="e">
        <f>D72+#REF!+#REF!+#REF!+#REF!+#REF!+#REF!</f>
        <v>#REF!</v>
      </c>
      <c r="E67" s="28" t="e">
        <f>E72+#REF!+#REF!+#REF!+#REF!+#REF!+#REF!</f>
        <v>#REF!</v>
      </c>
      <c r="F67" s="28" t="e">
        <f>F72+#REF!+#REF!+#REF!+#REF!+#REF!+#REF!</f>
        <v>#REF!</v>
      </c>
      <c r="G67" s="28" t="e">
        <f>G72+#REF!+#REF!+#REF!+#REF!+#REF!+#REF!+#REF!</f>
        <v>#REF!</v>
      </c>
      <c r="H67" s="28">
        <f>1774+2190</f>
        <v>3964</v>
      </c>
      <c r="I67" s="28">
        <v>4726</v>
      </c>
      <c r="J67" s="28">
        <f t="shared" ref="J67:O67" si="20">SUM(J68:J70)</f>
        <v>661.5</v>
      </c>
      <c r="K67" s="28">
        <v>1324.4</v>
      </c>
      <c r="L67" s="28">
        <f t="shared" si="20"/>
        <v>716</v>
      </c>
      <c r="M67" s="28">
        <f t="shared" si="20"/>
        <v>716</v>
      </c>
      <c r="N67" s="28">
        <f t="shared" si="20"/>
        <v>716</v>
      </c>
      <c r="O67" s="28">
        <f t="shared" si="20"/>
        <v>716</v>
      </c>
      <c r="P67" s="17" t="s">
        <v>115</v>
      </c>
      <c r="Q67" s="21"/>
    </row>
    <row r="68" spans="1:17" ht="13.5" thickBot="1" x14ac:dyDescent="0.25">
      <c r="A68" s="5">
        <v>50</v>
      </c>
      <c r="B68" s="34" t="s">
        <v>17</v>
      </c>
      <c r="C68" s="28">
        <f>SUM(J68:O68)</f>
        <v>569.4</v>
      </c>
      <c r="D68" s="18" t="e">
        <f>D73+#REF!</f>
        <v>#REF!</v>
      </c>
      <c r="E68" s="18" t="e">
        <f>E73+#REF!</f>
        <v>#REF!</v>
      </c>
      <c r="F68" s="18" t="e">
        <f>F73+#REF!</f>
        <v>#REF!</v>
      </c>
      <c r="G68" s="17">
        <v>6134.4</v>
      </c>
      <c r="H68" s="49">
        <v>11846.8</v>
      </c>
      <c r="I68" s="18" t="e">
        <f>I73+#REF!</f>
        <v>#REF!</v>
      </c>
      <c r="J68" s="28">
        <f t="shared" ref="J68:O70" si="21">J73+J87</f>
        <v>0</v>
      </c>
      <c r="K68" s="28">
        <v>569.4</v>
      </c>
      <c r="L68" s="28">
        <f t="shared" si="21"/>
        <v>0</v>
      </c>
      <c r="M68" s="28">
        <f t="shared" si="21"/>
        <v>0</v>
      </c>
      <c r="N68" s="28">
        <f t="shared" si="21"/>
        <v>0</v>
      </c>
      <c r="O68" s="28">
        <f t="shared" si="21"/>
        <v>0</v>
      </c>
      <c r="P68" s="19" t="s">
        <v>115</v>
      </c>
    </row>
    <row r="69" spans="1:17" ht="13.5" thickBot="1" x14ac:dyDescent="0.25">
      <c r="A69" s="5">
        <v>51</v>
      </c>
      <c r="B69" s="34" t="s">
        <v>18</v>
      </c>
      <c r="C69" s="28">
        <f>SUM(J69:O69)</f>
        <v>4280.5</v>
      </c>
      <c r="D69" s="28" t="e">
        <f>D74+#REF!+#REF!+D90+#REF!+#REF!+#REF!</f>
        <v>#REF!</v>
      </c>
      <c r="E69" s="28" t="e">
        <f>E74+#REF!+#REF!+E90+#REF!+#REF!+#REF!</f>
        <v>#REF!</v>
      </c>
      <c r="F69" s="28" t="e">
        <f>F74+#REF!+#REF!+F90+#REF!+#REF!+#REF!</f>
        <v>#REF!</v>
      </c>
      <c r="G69" s="28" t="e">
        <f>G74+#REF!+#REF!+G90+#REF!+#REF!+#REF!+#REF!</f>
        <v>#REF!</v>
      </c>
      <c r="H69" s="28">
        <f>1774+2190</f>
        <v>3964</v>
      </c>
      <c r="I69" s="28">
        <v>4726</v>
      </c>
      <c r="J69" s="28">
        <f t="shared" si="21"/>
        <v>661.5</v>
      </c>
      <c r="K69" s="28">
        <v>755</v>
      </c>
      <c r="L69" s="28">
        <f t="shared" si="21"/>
        <v>716</v>
      </c>
      <c r="M69" s="28">
        <f t="shared" si="21"/>
        <v>716</v>
      </c>
      <c r="N69" s="28">
        <f t="shared" si="21"/>
        <v>716</v>
      </c>
      <c r="O69" s="28">
        <f t="shared" si="21"/>
        <v>716</v>
      </c>
      <c r="P69" s="22" t="s">
        <v>115</v>
      </c>
    </row>
    <row r="70" spans="1:17" ht="15.75" customHeight="1" thickBot="1" x14ac:dyDescent="0.25">
      <c r="A70" s="5">
        <v>52</v>
      </c>
      <c r="B70" s="34" t="s">
        <v>19</v>
      </c>
      <c r="C70" s="28">
        <f>SUM(J70:O70)</f>
        <v>0</v>
      </c>
      <c r="D70" s="19" t="s">
        <v>26</v>
      </c>
      <c r="E70" s="19" t="s">
        <v>26</v>
      </c>
      <c r="F70" s="19" t="s">
        <v>26</v>
      </c>
      <c r="G70" s="19" t="s">
        <v>26</v>
      </c>
      <c r="H70" s="19" t="s">
        <v>26</v>
      </c>
      <c r="I70" s="19" t="s">
        <v>26</v>
      </c>
      <c r="J70" s="28">
        <f t="shared" si="21"/>
        <v>0</v>
      </c>
      <c r="K70" s="28">
        <f t="shared" si="21"/>
        <v>0</v>
      </c>
      <c r="L70" s="28">
        <f t="shared" si="21"/>
        <v>0</v>
      </c>
      <c r="M70" s="28">
        <f t="shared" si="21"/>
        <v>0</v>
      </c>
      <c r="N70" s="28">
        <f t="shared" si="21"/>
        <v>0</v>
      </c>
      <c r="O70" s="28">
        <f t="shared" si="21"/>
        <v>0</v>
      </c>
      <c r="P70" s="19" t="s">
        <v>115</v>
      </c>
    </row>
    <row r="71" spans="1:17" x14ac:dyDescent="0.2">
      <c r="A71" s="157">
        <v>53</v>
      </c>
      <c r="B71" s="35" t="s">
        <v>102</v>
      </c>
      <c r="C71" s="155">
        <f>SUM(J71:O72)</f>
        <v>0</v>
      </c>
      <c r="D71" s="36"/>
      <c r="E71" s="36"/>
      <c r="F71" s="36"/>
      <c r="G71" s="36"/>
      <c r="H71" s="155" t="e">
        <f>SUM(H73:H74)</f>
        <v>#REF!</v>
      </c>
      <c r="I71" s="155">
        <v>4726</v>
      </c>
      <c r="J71" s="155">
        <f t="shared" ref="J71:O71" si="22">SUM(J73:J75)</f>
        <v>0</v>
      </c>
      <c r="K71" s="155">
        <f t="shared" si="22"/>
        <v>0</v>
      </c>
      <c r="L71" s="155">
        <f t="shared" si="22"/>
        <v>0</v>
      </c>
      <c r="M71" s="155">
        <f t="shared" si="22"/>
        <v>0</v>
      </c>
      <c r="N71" s="155">
        <f t="shared" si="22"/>
        <v>0</v>
      </c>
      <c r="O71" s="155">
        <f t="shared" si="22"/>
        <v>0</v>
      </c>
      <c r="P71" s="153" t="s">
        <v>127</v>
      </c>
    </row>
    <row r="72" spans="1:17" ht="33" customHeight="1" thickBot="1" x14ac:dyDescent="0.25">
      <c r="A72" s="179"/>
      <c r="B72" s="133" t="s">
        <v>117</v>
      </c>
      <c r="C72" s="156"/>
      <c r="D72" s="41" t="e">
        <f>D73+D74+D75</f>
        <v>#REF!</v>
      </c>
      <c r="E72" s="41" t="e">
        <f>E73+E74+E75</f>
        <v>#REF!</v>
      </c>
      <c r="F72" s="41">
        <v>811.1</v>
      </c>
      <c r="G72" s="41" t="e">
        <f>G73+G74+G75</f>
        <v>#REF!</v>
      </c>
      <c r="H72" s="156"/>
      <c r="I72" s="156"/>
      <c r="J72" s="156"/>
      <c r="K72" s="156"/>
      <c r="L72" s="156"/>
      <c r="M72" s="156"/>
      <c r="N72" s="156"/>
      <c r="O72" s="156"/>
      <c r="P72" s="154"/>
    </row>
    <row r="73" spans="1:17" ht="13.5" thickBot="1" x14ac:dyDescent="0.25">
      <c r="A73" s="16">
        <v>54</v>
      </c>
      <c r="B73" s="42" t="s">
        <v>17</v>
      </c>
      <c r="C73" s="28">
        <f>SUM(J73:O73)</f>
        <v>0</v>
      </c>
      <c r="D73" s="28" t="e">
        <f>#REF!+D80+#REF!+#REF!+#REF!+#REF!+#REF!+#REF!</f>
        <v>#REF!</v>
      </c>
      <c r="E73" s="28" t="e">
        <f>#REF!+E80+#REF!+#REF!+#REF!+#REF!+#REF!+#REF!</f>
        <v>#REF!</v>
      </c>
      <c r="F73" s="28" t="e">
        <f>#REF!+F80+#REF!+#REF!+#REF!+#REF!+#REF!+#REF!</f>
        <v>#REF!</v>
      </c>
      <c r="G73" s="28" t="e">
        <f>#REF!+G80+#REF!+#REF!+#REF!+#REF!+#REF!+#REF!</f>
        <v>#REF!</v>
      </c>
      <c r="H73" s="28" t="e">
        <f>SUM(#REF!+#REF!+#REF!+#REF!+#REF!)</f>
        <v>#REF!</v>
      </c>
      <c r="I73" s="28" t="e">
        <f>#REF!+I80+#REF!+#REF!+#REF!+#REF!+#REF!+#REF!</f>
        <v>#REF!</v>
      </c>
      <c r="J73" s="28">
        <f>J80</f>
        <v>0</v>
      </c>
      <c r="K73" s="28">
        <f t="shared" ref="K73:O73" si="23">K80</f>
        <v>0</v>
      </c>
      <c r="L73" s="28">
        <f t="shared" si="23"/>
        <v>0</v>
      </c>
      <c r="M73" s="28">
        <f t="shared" si="23"/>
        <v>0</v>
      </c>
      <c r="N73" s="28">
        <f t="shared" si="23"/>
        <v>0</v>
      </c>
      <c r="O73" s="28">
        <f t="shared" si="23"/>
        <v>0</v>
      </c>
      <c r="P73" s="39" t="s">
        <v>115</v>
      </c>
    </row>
    <row r="74" spans="1:17" ht="13.5" thickBot="1" x14ac:dyDescent="0.25">
      <c r="A74" s="16">
        <v>55</v>
      </c>
      <c r="B74" s="42" t="s">
        <v>18</v>
      </c>
      <c r="C74" s="28">
        <f t="shared" ref="C74:C83" si="24">SUM(J74:O74)</f>
        <v>0</v>
      </c>
      <c r="D74" s="28" t="e">
        <f>#REF!+D81+#REF!+#REF!+#REF!+#REF!+#REF!</f>
        <v>#REF!</v>
      </c>
      <c r="E74" s="28" t="e">
        <f>#REF!+E81+#REF!+#REF!+#REF!+#REF!+#REF!</f>
        <v>#REF!</v>
      </c>
      <c r="F74" s="28" t="e">
        <f>#REF!+F81+#REF!+#REF!+#REF!+#REF!+#REF!</f>
        <v>#REF!</v>
      </c>
      <c r="G74" s="28" t="e">
        <f>#REF!+G81+#REF!+#REF!+#REF!+#REF!+#REF!+#REF!</f>
        <v>#REF!</v>
      </c>
      <c r="H74" s="28">
        <f>1774+2190</f>
        <v>3964</v>
      </c>
      <c r="I74" s="28">
        <v>4726</v>
      </c>
      <c r="J74" s="28">
        <f t="shared" ref="J74:O75" si="25">J81+J83</f>
        <v>0</v>
      </c>
      <c r="K74" s="28">
        <f t="shared" si="25"/>
        <v>0</v>
      </c>
      <c r="L74" s="28">
        <f t="shared" si="25"/>
        <v>0</v>
      </c>
      <c r="M74" s="28">
        <f t="shared" si="25"/>
        <v>0</v>
      </c>
      <c r="N74" s="28">
        <f t="shared" si="25"/>
        <v>0</v>
      </c>
      <c r="O74" s="28">
        <f t="shared" si="25"/>
        <v>0</v>
      </c>
      <c r="P74" s="17" t="s">
        <v>115</v>
      </c>
    </row>
    <row r="75" spans="1:17" ht="13.5" thickBot="1" x14ac:dyDescent="0.25">
      <c r="A75" s="16">
        <v>56</v>
      </c>
      <c r="B75" s="42" t="s">
        <v>19</v>
      </c>
      <c r="C75" s="28">
        <f t="shared" si="24"/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f t="shared" si="25"/>
        <v>0</v>
      </c>
      <c r="K75" s="28">
        <f t="shared" si="25"/>
        <v>0</v>
      </c>
      <c r="L75" s="28">
        <f t="shared" si="25"/>
        <v>0</v>
      </c>
      <c r="M75" s="28">
        <f t="shared" si="25"/>
        <v>0</v>
      </c>
      <c r="N75" s="28">
        <f t="shared" si="25"/>
        <v>0</v>
      </c>
      <c r="O75" s="28">
        <f t="shared" si="25"/>
        <v>0</v>
      </c>
      <c r="P75" s="22" t="s">
        <v>115</v>
      </c>
    </row>
    <row r="76" spans="1:17" ht="2.25" hidden="1" customHeight="1" thickBot="1" x14ac:dyDescent="0.25">
      <c r="A76" s="84">
        <v>71</v>
      </c>
      <c r="B76" s="43"/>
      <c r="C76" s="28" t="e">
        <f t="shared" si="24"/>
        <v>#REF!</v>
      </c>
      <c r="D76" s="54" t="e">
        <f>#REF!+#REF!+#REF!</f>
        <v>#REF!</v>
      </c>
      <c r="E76" s="54" t="e">
        <f>#REF!+#REF!+#REF!</f>
        <v>#REF!</v>
      </c>
      <c r="F76" s="54" t="e">
        <f>#REF!+#REF!+#REF!</f>
        <v>#REF!</v>
      </c>
      <c r="G76" s="54" t="e">
        <f>#REF!+#REF!+#REF!</f>
        <v>#REF!</v>
      </c>
      <c r="H76" s="54" t="e">
        <f>#REF!+#REF!+#REF!</f>
        <v>#REF!</v>
      </c>
      <c r="I76" s="54" t="e">
        <f>#REF!+#REF!+#REF!</f>
        <v>#REF!</v>
      </c>
      <c r="J76" s="54" t="e">
        <f>#REF!+#REF!+#REF!</f>
        <v>#REF!</v>
      </c>
      <c r="K76" s="28"/>
      <c r="L76" s="28"/>
      <c r="M76" s="28"/>
      <c r="N76" s="28"/>
      <c r="O76" s="28"/>
      <c r="P76" s="54"/>
    </row>
    <row r="77" spans="1:17" ht="1.5" hidden="1" customHeight="1" x14ac:dyDescent="0.2">
      <c r="A77" s="16">
        <v>74</v>
      </c>
      <c r="B77" s="71"/>
      <c r="C77" s="28" t="e">
        <f t="shared" si="24"/>
        <v>#REF!</v>
      </c>
      <c r="D77" s="29" t="e">
        <f>#REF!+#REF!+#REF!</f>
        <v>#REF!</v>
      </c>
      <c r="E77" s="29" t="e">
        <f>#REF!+#REF!+#REF!</f>
        <v>#REF!</v>
      </c>
      <c r="F77" s="29" t="e">
        <f>#REF!+#REF!+#REF!</f>
        <v>#REF!</v>
      </c>
      <c r="G77" s="29" t="e">
        <f>#REF!+#REF!+#REF!</f>
        <v>#REF!</v>
      </c>
      <c r="H77" s="29" t="e">
        <f>#REF!+#REF!+#REF!</f>
        <v>#REF!</v>
      </c>
      <c r="I77" s="29" t="e">
        <f>#REF!+#REF!+#REF!</f>
        <v>#REF!</v>
      </c>
      <c r="J77" s="29" t="e">
        <f>#REF!+#REF!+#REF!</f>
        <v>#REF!</v>
      </c>
      <c r="K77" t="s">
        <v>87</v>
      </c>
      <c r="L77" t="s">
        <v>88</v>
      </c>
      <c r="M77" t="s">
        <v>92</v>
      </c>
      <c r="N77" t="s">
        <v>91</v>
      </c>
      <c r="O77" t="s">
        <v>90</v>
      </c>
      <c r="P77" t="s">
        <v>89</v>
      </c>
    </row>
    <row r="78" spans="1:17" ht="1.5" hidden="1" customHeight="1" x14ac:dyDescent="0.2">
      <c r="A78" s="16"/>
      <c r="B78" s="72"/>
      <c r="C78" s="28">
        <f t="shared" si="24"/>
        <v>0</v>
      </c>
      <c r="D78" s="69"/>
      <c r="E78" s="69"/>
      <c r="F78" s="69"/>
      <c r="G78" s="69"/>
      <c r="H78" s="69"/>
      <c r="I78" s="69"/>
      <c r="J78" s="69"/>
    </row>
    <row r="79" spans="1:17" ht="94.5" customHeight="1" thickBot="1" x14ac:dyDescent="0.25">
      <c r="A79" s="91">
        <v>57</v>
      </c>
      <c r="B79" s="90" t="s">
        <v>125</v>
      </c>
      <c r="C79" s="28">
        <f t="shared" si="24"/>
        <v>0</v>
      </c>
      <c r="D79" s="28" t="e">
        <f>#REF!+#REF!+#REF!+#REF!+#REF!</f>
        <v>#REF!</v>
      </c>
      <c r="E79" s="28" t="e">
        <f>#REF!+#REF!+#REF!+#REF!+#REF!</f>
        <v>#REF!</v>
      </c>
      <c r="F79" s="28" t="e">
        <f>#REF!+#REF!+#REF!+#REF!+#REF!</f>
        <v>#REF!</v>
      </c>
      <c r="G79" s="28" t="e">
        <f>#REF!+#REF!+#REF!+#REF!+#REF!</f>
        <v>#REF!</v>
      </c>
      <c r="H79" s="28" t="e">
        <f>#REF!+#REF!+#REF!+#REF!+#REF!</f>
        <v>#REF!</v>
      </c>
      <c r="I79" s="28">
        <v>3000</v>
      </c>
      <c r="J79" s="28">
        <v>0</v>
      </c>
      <c r="K79" s="82">
        <v>0</v>
      </c>
      <c r="L79" s="82">
        <v>0</v>
      </c>
      <c r="M79" s="82">
        <v>0</v>
      </c>
      <c r="N79" s="82">
        <v>0</v>
      </c>
      <c r="O79" s="82">
        <v>0</v>
      </c>
      <c r="P79" s="139" t="s">
        <v>127</v>
      </c>
    </row>
    <row r="80" spans="1:17" ht="15.6" customHeight="1" thickBot="1" x14ac:dyDescent="0.25">
      <c r="A80" s="16">
        <v>58</v>
      </c>
      <c r="B80" s="44" t="s">
        <v>17</v>
      </c>
      <c r="C80" s="28">
        <f t="shared" si="24"/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136"/>
    </row>
    <row r="81" spans="1:16" ht="15.6" customHeight="1" thickBot="1" x14ac:dyDescent="0.25">
      <c r="A81" s="16">
        <v>59</v>
      </c>
      <c r="B81" s="44" t="s">
        <v>18</v>
      </c>
      <c r="C81" s="28">
        <f t="shared" si="24"/>
        <v>0</v>
      </c>
      <c r="D81" s="45" t="s">
        <v>45</v>
      </c>
      <c r="E81" s="45">
        <v>0</v>
      </c>
      <c r="F81" s="45">
        <v>0</v>
      </c>
      <c r="G81" s="45">
        <v>1000</v>
      </c>
      <c r="H81" s="45">
        <v>0</v>
      </c>
      <c r="I81" s="45">
        <v>3000</v>
      </c>
      <c r="J81" s="45">
        <v>0</v>
      </c>
      <c r="K81" s="82">
        <v>0</v>
      </c>
      <c r="L81" s="82">
        <v>0</v>
      </c>
      <c r="M81" s="82">
        <v>0</v>
      </c>
      <c r="N81" s="82">
        <v>0</v>
      </c>
      <c r="O81" s="82">
        <v>0</v>
      </c>
      <c r="P81" s="140" t="s">
        <v>115</v>
      </c>
    </row>
    <row r="82" spans="1:16" ht="18" customHeight="1" thickBot="1" x14ac:dyDescent="0.25">
      <c r="A82" s="16">
        <v>60</v>
      </c>
      <c r="B82" s="44" t="s">
        <v>19</v>
      </c>
      <c r="C82" s="28">
        <f t="shared" si="24"/>
        <v>0</v>
      </c>
      <c r="D82" s="28" t="s">
        <v>26</v>
      </c>
      <c r="E82" s="28">
        <v>0</v>
      </c>
      <c r="F82" s="28" t="s">
        <v>26</v>
      </c>
      <c r="G82" s="28" t="s">
        <v>26</v>
      </c>
      <c r="H82" s="28">
        <v>0</v>
      </c>
      <c r="I82" s="28">
        <v>0</v>
      </c>
      <c r="J82" s="28">
        <v>0</v>
      </c>
      <c r="K82" s="82">
        <v>0</v>
      </c>
      <c r="L82" s="82">
        <v>0</v>
      </c>
      <c r="M82" s="82">
        <v>0</v>
      </c>
      <c r="N82" s="82">
        <v>0</v>
      </c>
      <c r="O82" s="82">
        <v>0</v>
      </c>
      <c r="P82" s="140" t="s">
        <v>115</v>
      </c>
    </row>
    <row r="83" spans="1:16" ht="18.75" customHeight="1" thickBot="1" x14ac:dyDescent="0.25">
      <c r="A83" s="16">
        <v>61</v>
      </c>
      <c r="B83" s="42" t="s">
        <v>107</v>
      </c>
      <c r="C83" s="28">
        <f t="shared" si="24"/>
        <v>0</v>
      </c>
      <c r="D83" s="28"/>
      <c r="E83" s="28"/>
      <c r="F83" s="28"/>
      <c r="G83" s="28"/>
      <c r="H83" s="28"/>
      <c r="I83" s="28"/>
      <c r="J83" s="28">
        <v>0</v>
      </c>
      <c r="K83" s="82">
        <v>0</v>
      </c>
      <c r="L83" s="82">
        <v>0</v>
      </c>
      <c r="M83" s="82">
        <v>0</v>
      </c>
      <c r="N83" s="82">
        <v>0</v>
      </c>
      <c r="O83" s="82">
        <v>0</v>
      </c>
      <c r="P83" s="139" t="s">
        <v>127</v>
      </c>
    </row>
    <row r="84" spans="1:16" ht="18.75" customHeight="1" thickBot="1" x14ac:dyDescent="0.25">
      <c r="A84" s="16">
        <v>62</v>
      </c>
      <c r="B84" s="105" t="s">
        <v>108</v>
      </c>
      <c r="C84" s="28">
        <f>SUM(J84:O84)</f>
        <v>0</v>
      </c>
      <c r="D84" s="54"/>
      <c r="E84" s="54"/>
      <c r="F84" s="54"/>
      <c r="G84" s="54"/>
      <c r="H84" s="54"/>
      <c r="I84" s="54"/>
      <c r="J84" s="54">
        <v>0</v>
      </c>
      <c r="K84" s="94">
        <v>0</v>
      </c>
      <c r="L84" s="94">
        <v>0</v>
      </c>
      <c r="M84" s="94">
        <v>0</v>
      </c>
      <c r="N84" s="94">
        <v>0</v>
      </c>
      <c r="O84" s="94">
        <v>0</v>
      </c>
      <c r="P84" s="123" t="s">
        <v>115</v>
      </c>
    </row>
    <row r="85" spans="1:16" ht="20.25" customHeight="1" thickBot="1" x14ac:dyDescent="0.25">
      <c r="A85" s="157">
        <v>63</v>
      </c>
      <c r="B85" s="43" t="s">
        <v>109</v>
      </c>
      <c r="C85" s="54"/>
      <c r="D85" s="54"/>
      <c r="E85" s="54"/>
      <c r="F85" s="54"/>
      <c r="G85" s="54"/>
      <c r="H85" s="54"/>
      <c r="I85" s="54"/>
      <c r="J85" s="54"/>
      <c r="K85" s="94"/>
      <c r="L85" s="94"/>
      <c r="M85" s="94"/>
      <c r="N85" s="94"/>
      <c r="O85" s="128"/>
      <c r="P85" s="129" t="s">
        <v>115</v>
      </c>
    </row>
    <row r="86" spans="1:16" ht="30" customHeight="1" thickBot="1" x14ac:dyDescent="0.25">
      <c r="A86" s="179"/>
      <c r="B86" s="144" t="s">
        <v>110</v>
      </c>
      <c r="C86" s="119">
        <f>SUM(J86:O86)</f>
        <v>4688.6000000000004</v>
      </c>
      <c r="D86" s="110"/>
      <c r="E86" s="110"/>
      <c r="F86" s="110"/>
      <c r="G86" s="110"/>
      <c r="H86" s="110">
        <v>0</v>
      </c>
      <c r="I86" s="110"/>
      <c r="J86" s="119">
        <f t="shared" ref="J86:O86" si="26">SUM(J87:J89)</f>
        <v>661.5</v>
      </c>
      <c r="K86" s="119">
        <v>1163.0999999999999</v>
      </c>
      <c r="L86" s="119">
        <f t="shared" si="26"/>
        <v>716</v>
      </c>
      <c r="M86" s="119">
        <f t="shared" si="26"/>
        <v>716</v>
      </c>
      <c r="N86" s="119">
        <f t="shared" si="26"/>
        <v>716</v>
      </c>
      <c r="O86" s="119">
        <f t="shared" si="26"/>
        <v>716</v>
      </c>
      <c r="P86" s="147" t="s">
        <v>128</v>
      </c>
    </row>
    <row r="87" spans="1:16" ht="18.75" customHeight="1" thickBot="1" x14ac:dyDescent="0.25">
      <c r="A87" s="5">
        <v>64</v>
      </c>
      <c r="B87" s="44" t="s">
        <v>17</v>
      </c>
      <c r="C87" s="119">
        <f>SUM(J87:O87)</f>
        <v>463.1</v>
      </c>
      <c r="D87" s="103"/>
      <c r="E87" s="103"/>
      <c r="F87" s="103"/>
      <c r="G87" s="103"/>
      <c r="H87" s="103">
        <v>0</v>
      </c>
      <c r="I87" s="103"/>
      <c r="J87" s="118">
        <f t="shared" ref="J87:O88" si="27">+J94+J98</f>
        <v>0</v>
      </c>
      <c r="K87" s="136">
        <f t="shared" si="27"/>
        <v>463.1</v>
      </c>
      <c r="L87" s="136">
        <f t="shared" si="27"/>
        <v>0</v>
      </c>
      <c r="M87" s="136">
        <f t="shared" si="27"/>
        <v>0</v>
      </c>
      <c r="N87" s="136">
        <f t="shared" si="27"/>
        <v>0</v>
      </c>
      <c r="O87" s="136">
        <f t="shared" si="27"/>
        <v>0</v>
      </c>
      <c r="P87" s="136"/>
    </row>
    <row r="88" spans="1:16" ht="18.75" customHeight="1" thickBot="1" x14ac:dyDescent="0.25">
      <c r="A88" s="5">
        <v>65</v>
      </c>
      <c r="B88" s="44" t="s">
        <v>18</v>
      </c>
      <c r="C88" s="119">
        <f>SUM(J88:O88)</f>
        <v>4225.5</v>
      </c>
      <c r="D88" s="103"/>
      <c r="E88" s="103"/>
      <c r="F88" s="103"/>
      <c r="G88" s="103"/>
      <c r="H88" s="103">
        <v>0</v>
      </c>
      <c r="I88" s="103"/>
      <c r="J88" s="118">
        <f t="shared" si="27"/>
        <v>661.5</v>
      </c>
      <c r="K88" s="136">
        <v>700</v>
      </c>
      <c r="L88" s="136">
        <f t="shared" si="27"/>
        <v>716</v>
      </c>
      <c r="M88" s="136">
        <f t="shared" si="27"/>
        <v>716</v>
      </c>
      <c r="N88" s="136">
        <f t="shared" si="27"/>
        <v>716</v>
      </c>
      <c r="O88" s="136">
        <f t="shared" si="27"/>
        <v>716</v>
      </c>
      <c r="P88" s="137" t="s">
        <v>115</v>
      </c>
    </row>
    <row r="89" spans="1:16" ht="19.5" customHeight="1" thickBot="1" x14ac:dyDescent="0.25">
      <c r="A89" s="106">
        <v>66</v>
      </c>
      <c r="B89" s="44" t="s">
        <v>19</v>
      </c>
      <c r="C89" s="119">
        <f>SUM(J89:O89)</f>
        <v>0</v>
      </c>
      <c r="D89" s="103"/>
      <c r="E89" s="103"/>
      <c r="F89" s="103"/>
      <c r="G89" s="103"/>
      <c r="H89" s="103">
        <v>0</v>
      </c>
      <c r="I89" s="103"/>
      <c r="J89" s="118">
        <f t="shared" ref="J89:O89" si="28">+J96+J100</f>
        <v>0</v>
      </c>
      <c r="K89" s="136">
        <f t="shared" si="28"/>
        <v>0</v>
      </c>
      <c r="L89" s="136">
        <f t="shared" si="28"/>
        <v>0</v>
      </c>
      <c r="M89" s="136">
        <f t="shared" si="28"/>
        <v>0</v>
      </c>
      <c r="N89" s="136">
        <f t="shared" si="28"/>
        <v>0</v>
      </c>
      <c r="O89" s="136">
        <f t="shared" si="28"/>
        <v>0</v>
      </c>
      <c r="P89" s="138" t="s">
        <v>115</v>
      </c>
    </row>
    <row r="90" spans="1:16" ht="4.5" hidden="1" customHeight="1" thickBot="1" x14ac:dyDescent="0.25">
      <c r="A90" s="5"/>
      <c r="B90" s="183" t="s">
        <v>119</v>
      </c>
      <c r="C90" s="159" t="e">
        <f>SUM(J90:O92)</f>
        <v>#REF!</v>
      </c>
      <c r="D90" s="159" t="e">
        <f>#REF!+#REF!+#REF!</f>
        <v>#REF!</v>
      </c>
      <c r="E90" s="159" t="e">
        <f>#REF!+#REF!+#REF!</f>
        <v>#REF!</v>
      </c>
      <c r="F90" s="159">
        <v>811.1</v>
      </c>
      <c r="G90" s="159" t="e">
        <f>#REF!+#REF!+#REF!</f>
        <v>#REF!</v>
      </c>
      <c r="H90" s="159">
        <v>0</v>
      </c>
      <c r="I90" s="159" t="e">
        <f>#REF!+#REF!+#REF!</f>
        <v>#REF!</v>
      </c>
      <c r="J90" s="159">
        <v>0</v>
      </c>
      <c r="K90" s="175" t="e">
        <f>#REF!+#REF!+#REF!</f>
        <v>#REF!</v>
      </c>
      <c r="L90" s="175" t="e">
        <f>#REF!+#REF!+#REF!</f>
        <v>#REF!</v>
      </c>
      <c r="M90" s="175" t="e">
        <f>#REF!+#REF!+#REF!</f>
        <v>#REF!</v>
      </c>
      <c r="N90" s="175" t="e">
        <f>#REF!+#REF!+#REF!</f>
        <v>#REF!</v>
      </c>
      <c r="O90" s="175" t="e">
        <f>#REF!+#REF!+#REF!</f>
        <v>#REF!</v>
      </c>
      <c r="P90" s="176" t="s">
        <v>120</v>
      </c>
    </row>
    <row r="91" spans="1:16" ht="24.75" hidden="1" customHeight="1" x14ac:dyDescent="0.2">
      <c r="A91" s="84">
        <v>70</v>
      </c>
      <c r="B91" s="184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6"/>
    </row>
    <row r="92" spans="1:16" ht="33.75" hidden="1" customHeight="1" thickBot="1" x14ac:dyDescent="0.25">
      <c r="A92" s="104"/>
      <c r="B92" s="184"/>
      <c r="C92" s="175"/>
      <c r="D92" s="175"/>
      <c r="E92" s="175"/>
      <c r="F92" s="175"/>
      <c r="G92" s="175"/>
      <c r="H92" s="175"/>
      <c r="I92" s="175"/>
      <c r="J92" s="175"/>
      <c r="K92" s="175"/>
      <c r="L92" s="175"/>
      <c r="M92" s="175"/>
      <c r="N92" s="175"/>
      <c r="O92" s="175"/>
      <c r="P92" s="176"/>
    </row>
    <row r="93" spans="1:16" ht="59.25" customHeight="1" thickBot="1" x14ac:dyDescent="0.25">
      <c r="A93" s="5">
        <v>67</v>
      </c>
      <c r="B93" s="44" t="s">
        <v>138</v>
      </c>
      <c r="C93" s="17">
        <f t="shared" ref="C93:C100" si="29">SUM(J93:O93)</f>
        <v>4688.6000000000004</v>
      </c>
      <c r="D93" s="108"/>
      <c r="E93" s="108"/>
      <c r="F93" s="108"/>
      <c r="G93" s="108"/>
      <c r="H93" s="108"/>
      <c r="I93" s="108"/>
      <c r="J93" s="108">
        <f t="shared" ref="J93:O93" si="30">SUM(J94:J96)</f>
        <v>661.5</v>
      </c>
      <c r="K93" s="108">
        <v>1163.0999999999999</v>
      </c>
      <c r="L93" s="108">
        <f t="shared" si="30"/>
        <v>716</v>
      </c>
      <c r="M93" s="108">
        <f t="shared" si="30"/>
        <v>716</v>
      </c>
      <c r="N93" s="108">
        <f t="shared" si="30"/>
        <v>716</v>
      </c>
      <c r="O93" s="108">
        <f t="shared" si="30"/>
        <v>716</v>
      </c>
      <c r="P93" s="153" t="s">
        <v>129</v>
      </c>
    </row>
    <row r="94" spans="1:16" ht="13.5" customHeight="1" thickBot="1" x14ac:dyDescent="0.25">
      <c r="A94" s="5">
        <v>68</v>
      </c>
      <c r="B94" s="44" t="s">
        <v>17</v>
      </c>
      <c r="C94" s="17">
        <f t="shared" si="29"/>
        <v>463.1</v>
      </c>
      <c r="D94" s="17" t="s">
        <v>26</v>
      </c>
      <c r="E94" s="17" t="s">
        <v>26</v>
      </c>
      <c r="F94" s="17">
        <v>0</v>
      </c>
      <c r="G94" s="17">
        <v>0</v>
      </c>
      <c r="H94" s="17" t="s">
        <v>26</v>
      </c>
      <c r="I94" s="17">
        <v>0</v>
      </c>
      <c r="J94" s="17">
        <v>0</v>
      </c>
      <c r="K94" s="28">
        <v>463.1</v>
      </c>
      <c r="L94" s="28">
        <v>0</v>
      </c>
      <c r="M94" s="28">
        <v>0</v>
      </c>
      <c r="N94" s="28">
        <v>0</v>
      </c>
      <c r="O94" s="28">
        <v>0</v>
      </c>
      <c r="P94" s="154"/>
    </row>
    <row r="95" spans="1:16" ht="13.5" customHeight="1" thickBot="1" x14ac:dyDescent="0.25">
      <c r="A95" s="5">
        <v>69</v>
      </c>
      <c r="B95" s="44" t="s">
        <v>18</v>
      </c>
      <c r="C95" s="17">
        <f t="shared" si="29"/>
        <v>4225.5</v>
      </c>
      <c r="D95" s="108"/>
      <c r="E95" s="108"/>
      <c r="F95" s="108"/>
      <c r="G95" s="108"/>
      <c r="H95" s="108"/>
      <c r="I95" s="108"/>
      <c r="J95" s="108">
        <v>661.5</v>
      </c>
      <c r="K95" s="108">
        <v>700</v>
      </c>
      <c r="L95" s="108">
        <v>716</v>
      </c>
      <c r="M95" s="108">
        <v>716</v>
      </c>
      <c r="N95" s="108">
        <v>716</v>
      </c>
      <c r="O95" s="108">
        <v>716</v>
      </c>
      <c r="P95" s="39" t="s">
        <v>115</v>
      </c>
    </row>
    <row r="96" spans="1:16" ht="13.15" customHeight="1" thickBot="1" x14ac:dyDescent="0.25">
      <c r="A96" s="5">
        <v>70</v>
      </c>
      <c r="B96" s="44" t="s">
        <v>111</v>
      </c>
      <c r="C96" s="17">
        <f t="shared" si="29"/>
        <v>0</v>
      </c>
      <c r="D96" s="17" t="s">
        <v>26</v>
      </c>
      <c r="E96" s="17" t="s">
        <v>26</v>
      </c>
      <c r="F96" s="17">
        <v>0</v>
      </c>
      <c r="G96" s="17">
        <v>0</v>
      </c>
      <c r="H96" s="17" t="s">
        <v>26</v>
      </c>
      <c r="I96" s="17">
        <v>0</v>
      </c>
      <c r="J96" s="17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39" t="s">
        <v>115</v>
      </c>
    </row>
    <row r="97" spans="1:17" ht="65.25" customHeight="1" thickBot="1" x14ac:dyDescent="0.25">
      <c r="A97" s="16">
        <v>71</v>
      </c>
      <c r="B97" s="44" t="s">
        <v>132</v>
      </c>
      <c r="C97" s="107">
        <f t="shared" si="29"/>
        <v>0</v>
      </c>
      <c r="D97" s="17"/>
      <c r="E97" s="17"/>
      <c r="F97" s="17"/>
      <c r="G97" s="17"/>
      <c r="H97" s="17"/>
      <c r="I97" s="17"/>
      <c r="J97" s="17">
        <f t="shared" ref="J97:O97" si="31">SUM(J98:J100)</f>
        <v>0</v>
      </c>
      <c r="K97" s="17">
        <f t="shared" si="31"/>
        <v>0</v>
      </c>
      <c r="L97" s="17">
        <f t="shared" si="31"/>
        <v>0</v>
      </c>
      <c r="M97" s="17">
        <f t="shared" si="31"/>
        <v>0</v>
      </c>
      <c r="N97" s="17">
        <f t="shared" si="31"/>
        <v>0</v>
      </c>
      <c r="O97" s="17">
        <f t="shared" si="31"/>
        <v>0</v>
      </c>
      <c r="P97" s="109">
        <v>29</v>
      </c>
    </row>
    <row r="98" spans="1:17" ht="13.5" customHeight="1" thickBot="1" x14ac:dyDescent="0.25">
      <c r="A98" s="5">
        <v>72</v>
      </c>
      <c r="B98" s="44" t="s">
        <v>17</v>
      </c>
      <c r="C98" s="107">
        <f t="shared" si="29"/>
        <v>0</v>
      </c>
      <c r="D98" s="17"/>
      <c r="E98" s="17"/>
      <c r="F98" s="17"/>
      <c r="G98" s="17"/>
      <c r="H98" s="17">
        <v>0</v>
      </c>
      <c r="I98" s="17"/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39" t="s">
        <v>115</v>
      </c>
    </row>
    <row r="99" spans="1:17" ht="13.5" customHeight="1" thickBot="1" x14ac:dyDescent="0.25">
      <c r="A99" s="5">
        <v>73</v>
      </c>
      <c r="B99" s="44" t="s">
        <v>18</v>
      </c>
      <c r="C99" s="107">
        <f t="shared" si="29"/>
        <v>0</v>
      </c>
      <c r="D99" s="17"/>
      <c r="E99" s="17"/>
      <c r="F99" s="17"/>
      <c r="G99" s="17"/>
      <c r="H99" s="17"/>
      <c r="I99" s="17"/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39" t="s">
        <v>115</v>
      </c>
    </row>
    <row r="100" spans="1:17" ht="13.5" customHeight="1" thickBot="1" x14ac:dyDescent="0.25">
      <c r="A100" s="5">
        <v>74</v>
      </c>
      <c r="B100" s="44" t="s">
        <v>111</v>
      </c>
      <c r="C100" s="107">
        <f t="shared" si="29"/>
        <v>0</v>
      </c>
      <c r="D100" s="17"/>
      <c r="E100" s="17"/>
      <c r="F100" s="17"/>
      <c r="G100" s="17"/>
      <c r="H100" s="17"/>
      <c r="I100" s="17"/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39" t="s">
        <v>115</v>
      </c>
    </row>
    <row r="101" spans="1:17" ht="13.5" thickBot="1" x14ac:dyDescent="0.25">
      <c r="A101" s="84">
        <v>75</v>
      </c>
      <c r="B101" s="180" t="s">
        <v>67</v>
      </c>
      <c r="C101" s="181"/>
      <c r="D101" s="181"/>
      <c r="E101" s="181"/>
      <c r="F101" s="181"/>
      <c r="G101" s="181"/>
      <c r="H101" s="181"/>
      <c r="I101" s="181"/>
      <c r="J101" s="181"/>
      <c r="K101" s="181"/>
      <c r="L101" s="181"/>
      <c r="M101" s="181"/>
      <c r="N101" s="181"/>
      <c r="O101" s="181"/>
      <c r="P101" s="182"/>
    </row>
    <row r="102" spans="1:17" ht="24.75" thickBot="1" x14ac:dyDescent="0.25">
      <c r="A102" s="157">
        <v>76</v>
      </c>
      <c r="B102" s="126" t="s">
        <v>60</v>
      </c>
      <c r="C102" s="127">
        <f>SUM(J102:O102)</f>
        <v>462.20000000000005</v>
      </c>
      <c r="D102" s="178" t="e">
        <f>#REF!+#REF!+#REF!</f>
        <v>#REF!</v>
      </c>
      <c r="E102" s="178" t="e">
        <f>#REF!+#REF!+#REF!</f>
        <v>#REF!</v>
      </c>
      <c r="F102" s="178" t="e">
        <f>#REF!+#REF!+#REF!</f>
        <v>#REF!</v>
      </c>
      <c r="G102" s="178" t="e">
        <f>#REF!+#REF!+#REF!</f>
        <v>#REF!</v>
      </c>
      <c r="H102" s="178">
        <v>0</v>
      </c>
      <c r="I102" s="177">
        <v>500</v>
      </c>
      <c r="J102" s="29">
        <f t="shared" ref="J102:O102" si="32">SUM(J103:J105)</f>
        <v>174.9</v>
      </c>
      <c r="K102" s="29">
        <v>175.3</v>
      </c>
      <c r="L102" s="29">
        <f t="shared" si="32"/>
        <v>0</v>
      </c>
      <c r="M102" s="29">
        <v>0</v>
      </c>
      <c r="N102" s="29">
        <f t="shared" si="32"/>
        <v>56</v>
      </c>
      <c r="O102" s="29">
        <f t="shared" si="32"/>
        <v>56</v>
      </c>
      <c r="P102" s="108" t="s">
        <v>115</v>
      </c>
    </row>
    <row r="103" spans="1:17" ht="13.5" thickBot="1" x14ac:dyDescent="0.25">
      <c r="A103" s="179"/>
      <c r="B103" s="80" t="s">
        <v>17</v>
      </c>
      <c r="C103" s="127">
        <f>SUM(J103:O103)</f>
        <v>136.4</v>
      </c>
      <c r="D103" s="178"/>
      <c r="E103" s="178"/>
      <c r="F103" s="178"/>
      <c r="G103" s="178"/>
      <c r="H103" s="178"/>
      <c r="I103" s="178"/>
      <c r="J103" s="125">
        <f t="shared" ref="J103:O104" si="33">J108</f>
        <v>122.4</v>
      </c>
      <c r="K103" s="125">
        <v>14</v>
      </c>
      <c r="L103" s="125">
        <f t="shared" si="33"/>
        <v>0</v>
      </c>
      <c r="M103" s="125">
        <f t="shared" si="33"/>
        <v>0</v>
      </c>
      <c r="N103" s="125">
        <f t="shared" si="33"/>
        <v>0</v>
      </c>
      <c r="O103" s="125">
        <f t="shared" si="33"/>
        <v>0</v>
      </c>
      <c r="P103" s="124" t="s">
        <v>115</v>
      </c>
      <c r="Q103" s="27"/>
    </row>
    <row r="104" spans="1:17" ht="13.5" thickBot="1" x14ac:dyDescent="0.25">
      <c r="A104" s="16">
        <v>77</v>
      </c>
      <c r="B104" s="42" t="s">
        <v>18</v>
      </c>
      <c r="C104" s="127">
        <f>SUM(J104:O104)</f>
        <v>219.5</v>
      </c>
      <c r="D104" s="55" t="e">
        <f>D109</f>
        <v>#REF!</v>
      </c>
      <c r="E104" s="55" t="e">
        <f>E109</f>
        <v>#REF!</v>
      </c>
      <c r="F104" s="55" t="e">
        <f>F109</f>
        <v>#REF!</v>
      </c>
      <c r="G104" s="55">
        <v>0</v>
      </c>
      <c r="H104" s="55">
        <f>500+260</f>
        <v>760</v>
      </c>
      <c r="I104" s="55">
        <v>500</v>
      </c>
      <c r="J104" s="55">
        <f t="shared" si="33"/>
        <v>52.5</v>
      </c>
      <c r="K104" s="55">
        <v>55</v>
      </c>
      <c r="L104" s="55">
        <f>L109</f>
        <v>0</v>
      </c>
      <c r="M104" s="55">
        <v>0</v>
      </c>
      <c r="N104" s="55">
        <v>56</v>
      </c>
      <c r="O104" s="55">
        <v>56</v>
      </c>
      <c r="P104" s="28" t="s">
        <v>115</v>
      </c>
    </row>
    <row r="105" spans="1:17" ht="17.25" customHeight="1" thickBot="1" x14ac:dyDescent="0.25">
      <c r="A105" s="16">
        <v>78</v>
      </c>
      <c r="B105" s="42" t="s">
        <v>19</v>
      </c>
      <c r="C105" s="127">
        <f>SUM(J105:O105)</f>
        <v>0</v>
      </c>
      <c r="D105" s="28" t="s">
        <v>26</v>
      </c>
      <c r="E105" s="28" t="s">
        <v>26</v>
      </c>
      <c r="F105" s="28" t="s">
        <v>26</v>
      </c>
      <c r="G105" s="28" t="s">
        <v>26</v>
      </c>
      <c r="H105" s="28" t="s">
        <v>26</v>
      </c>
      <c r="I105" s="28" t="s">
        <v>26</v>
      </c>
      <c r="J105" s="28">
        <f t="shared" ref="J105:O105" si="34">J114+J119+J123</f>
        <v>0</v>
      </c>
      <c r="K105" s="28">
        <f t="shared" si="34"/>
        <v>0</v>
      </c>
      <c r="L105" s="28">
        <f t="shared" si="34"/>
        <v>0</v>
      </c>
      <c r="M105" s="28">
        <f t="shared" si="34"/>
        <v>0</v>
      </c>
      <c r="N105" s="28">
        <f t="shared" si="34"/>
        <v>0</v>
      </c>
      <c r="O105" s="28">
        <f t="shared" si="34"/>
        <v>0</v>
      </c>
      <c r="P105" s="28" t="s">
        <v>115</v>
      </c>
    </row>
    <row r="106" spans="1:17" x14ac:dyDescent="0.2">
      <c r="A106" s="157">
        <v>79</v>
      </c>
      <c r="B106" s="43" t="s">
        <v>61</v>
      </c>
      <c r="C106" s="155">
        <f>SUM(J106:O107)</f>
        <v>462.20000000000005</v>
      </c>
      <c r="D106" s="155" t="e">
        <f>#REF!+#REF!+#REF!</f>
        <v>#REF!</v>
      </c>
      <c r="E106" s="155" t="e">
        <f>#REF!+#REF!+#REF!</f>
        <v>#REF!</v>
      </c>
      <c r="F106" s="155" t="e">
        <f>#REF!+#REF!+#REF!</f>
        <v>#REF!</v>
      </c>
      <c r="G106" s="155" t="e">
        <f>#REF!+#REF!+#REF!</f>
        <v>#REF!</v>
      </c>
      <c r="H106" s="155">
        <v>0</v>
      </c>
      <c r="I106" s="155">
        <v>500</v>
      </c>
      <c r="J106" s="155">
        <f t="shared" ref="J106:O106" si="35">SUM(J108:J110)</f>
        <v>174.9</v>
      </c>
      <c r="K106" s="155">
        <v>175.3</v>
      </c>
      <c r="L106" s="155">
        <f t="shared" si="35"/>
        <v>0</v>
      </c>
      <c r="M106" s="155">
        <v>0</v>
      </c>
      <c r="N106" s="155">
        <f t="shared" si="35"/>
        <v>56</v>
      </c>
      <c r="O106" s="155">
        <f t="shared" si="35"/>
        <v>56</v>
      </c>
      <c r="P106" s="153" t="s">
        <v>130</v>
      </c>
    </row>
    <row r="107" spans="1:17" ht="41.25" customHeight="1" thickBot="1" x14ac:dyDescent="0.25">
      <c r="A107" s="158"/>
      <c r="B107" s="144" t="s">
        <v>112</v>
      </c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4"/>
    </row>
    <row r="108" spans="1:17" ht="13.5" thickBot="1" x14ac:dyDescent="0.25">
      <c r="A108" s="16">
        <v>80</v>
      </c>
      <c r="B108" s="42" t="s">
        <v>17</v>
      </c>
      <c r="C108" s="28">
        <f>SUM(J108:O108)</f>
        <v>242.7</v>
      </c>
      <c r="D108" s="28" t="e">
        <f>#REF!+#REF!+D117</f>
        <v>#REF!</v>
      </c>
      <c r="E108" s="28" t="e">
        <f>#REF!+#REF!+E117</f>
        <v>#REF!</v>
      </c>
      <c r="F108" s="28" t="e">
        <f>#REF!+#REF!+F117</f>
        <v>#REF!</v>
      </c>
      <c r="G108" s="28" t="e">
        <f>#REF!+#REF!+G117</f>
        <v>#REF!</v>
      </c>
      <c r="H108" s="28" t="e">
        <f>#REF!+#REF!+H117</f>
        <v>#REF!</v>
      </c>
      <c r="I108" s="28" t="e">
        <f>#REF!+#REF!+I117</f>
        <v>#REF!</v>
      </c>
      <c r="J108" s="28">
        <f t="shared" ref="J108:O108" si="36">J112+J117+J121</f>
        <v>122.4</v>
      </c>
      <c r="K108" s="28">
        <v>120.3</v>
      </c>
      <c r="L108" s="28">
        <f t="shared" si="36"/>
        <v>0</v>
      </c>
      <c r="M108" s="28">
        <f t="shared" si="36"/>
        <v>0</v>
      </c>
      <c r="N108" s="28">
        <f t="shared" si="36"/>
        <v>0</v>
      </c>
      <c r="O108" s="28">
        <f t="shared" si="36"/>
        <v>0</v>
      </c>
      <c r="P108" s="28" t="s">
        <v>115</v>
      </c>
    </row>
    <row r="109" spans="1:17" x14ac:dyDescent="0.2">
      <c r="A109" s="157">
        <v>81</v>
      </c>
      <c r="B109" s="161" t="s">
        <v>18</v>
      </c>
      <c r="C109" s="159">
        <f>SUM(J109:O110)</f>
        <v>219.5</v>
      </c>
      <c r="D109" s="159" t="e">
        <f>#REF!+#REF!+#REF!</f>
        <v>#REF!</v>
      </c>
      <c r="E109" s="159" t="e">
        <f>#REF!+#REF!+#REF!</f>
        <v>#REF!</v>
      </c>
      <c r="F109" s="159" t="e">
        <f>#REF!+#REF!+#REF!</f>
        <v>#REF!</v>
      </c>
      <c r="G109" s="159" t="e">
        <f>#REF!+#REF!+#REF!</f>
        <v>#REF!</v>
      </c>
      <c r="H109" s="159">
        <v>0</v>
      </c>
      <c r="I109" s="159">
        <v>500</v>
      </c>
      <c r="J109" s="159">
        <f t="shared" ref="J109:O109" si="37">J118+J122+J113</f>
        <v>52.5</v>
      </c>
      <c r="K109" s="159">
        <v>55</v>
      </c>
      <c r="L109" s="159">
        <f t="shared" si="37"/>
        <v>0</v>
      </c>
      <c r="M109" s="159">
        <v>0</v>
      </c>
      <c r="N109" s="159">
        <f t="shared" si="37"/>
        <v>56</v>
      </c>
      <c r="O109" s="159">
        <f t="shared" si="37"/>
        <v>56</v>
      </c>
      <c r="P109" s="159" t="s">
        <v>115</v>
      </c>
      <c r="Q109" s="51"/>
    </row>
    <row r="110" spans="1:17" ht="2.25" customHeight="1" thickBot="1" x14ac:dyDescent="0.25">
      <c r="A110" s="158"/>
      <c r="B110" s="162"/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</row>
    <row r="111" spans="1:17" ht="27.75" customHeight="1" thickBot="1" x14ac:dyDescent="0.25">
      <c r="A111" s="16">
        <v>82</v>
      </c>
      <c r="B111" s="42" t="s">
        <v>113</v>
      </c>
      <c r="C111" s="28">
        <f>SUM(J111:O111)</f>
        <v>0</v>
      </c>
      <c r="D111" s="28"/>
      <c r="E111" s="28"/>
      <c r="F111" s="28"/>
      <c r="G111" s="28"/>
      <c r="H111" s="28"/>
      <c r="I111" s="28"/>
      <c r="J111" s="28">
        <f t="shared" ref="J111:O111" si="38">SUM(J112:J114)</f>
        <v>0</v>
      </c>
      <c r="K111" s="28">
        <f t="shared" si="38"/>
        <v>0</v>
      </c>
      <c r="L111" s="28">
        <f t="shared" si="38"/>
        <v>0</v>
      </c>
      <c r="M111" s="28">
        <f t="shared" si="38"/>
        <v>0</v>
      </c>
      <c r="N111" s="28">
        <f t="shared" si="38"/>
        <v>0</v>
      </c>
      <c r="O111" s="28">
        <f t="shared" si="38"/>
        <v>0</v>
      </c>
      <c r="P111" s="153" t="s">
        <v>129</v>
      </c>
    </row>
    <row r="112" spans="1:17" ht="18" customHeight="1" thickBot="1" x14ac:dyDescent="0.25">
      <c r="A112" s="16">
        <v>83</v>
      </c>
      <c r="B112" s="42" t="s">
        <v>17</v>
      </c>
      <c r="C112" s="28">
        <f t="shared" ref="C112:C119" si="39">SUM(J112:O112)</f>
        <v>0</v>
      </c>
      <c r="D112" s="28" t="s">
        <v>26</v>
      </c>
      <c r="E112" s="28" t="s">
        <v>26</v>
      </c>
      <c r="F112" s="28" t="s">
        <v>26</v>
      </c>
      <c r="G112" s="28" t="s">
        <v>26</v>
      </c>
      <c r="H112" s="28" t="s">
        <v>26</v>
      </c>
      <c r="I112" s="28" t="s">
        <v>26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154"/>
    </row>
    <row r="113" spans="1:16" ht="19.5" customHeight="1" thickBot="1" x14ac:dyDescent="0.25">
      <c r="A113" s="16">
        <v>84</v>
      </c>
      <c r="B113" s="42" t="s">
        <v>18</v>
      </c>
      <c r="C113" s="28">
        <f t="shared" si="39"/>
        <v>0</v>
      </c>
      <c r="D113" s="28"/>
      <c r="E113" s="28"/>
      <c r="F113" s="28"/>
      <c r="G113" s="28"/>
      <c r="H113" s="28"/>
      <c r="I113" s="28"/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 t="s">
        <v>115</v>
      </c>
    </row>
    <row r="114" spans="1:16" ht="19.5" customHeight="1" thickBot="1" x14ac:dyDescent="0.25">
      <c r="A114" s="16">
        <v>85</v>
      </c>
      <c r="B114" s="42" t="s">
        <v>111</v>
      </c>
      <c r="C114" s="28">
        <f t="shared" si="39"/>
        <v>0</v>
      </c>
      <c r="D114" s="28" t="s">
        <v>26</v>
      </c>
      <c r="E114" s="28" t="s">
        <v>26</v>
      </c>
      <c r="F114" s="28" t="s">
        <v>26</v>
      </c>
      <c r="G114" s="28" t="s">
        <v>26</v>
      </c>
      <c r="H114" s="28" t="s">
        <v>26</v>
      </c>
      <c r="I114" s="28" t="s">
        <v>26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 t="s">
        <v>115</v>
      </c>
    </row>
    <row r="115" spans="1:16" ht="65.25" customHeight="1" thickBot="1" x14ac:dyDescent="0.25">
      <c r="A115" s="16">
        <v>86</v>
      </c>
      <c r="B115" s="42" t="s">
        <v>104</v>
      </c>
      <c r="C115" s="28">
        <f t="shared" si="39"/>
        <v>35</v>
      </c>
      <c r="D115" s="39">
        <v>0</v>
      </c>
      <c r="E115" s="39">
        <v>0</v>
      </c>
      <c r="F115" s="39">
        <v>0</v>
      </c>
      <c r="G115" s="39">
        <v>50</v>
      </c>
      <c r="H115" s="39">
        <v>13.5</v>
      </c>
      <c r="I115" s="39">
        <v>0</v>
      </c>
      <c r="J115" s="28">
        <f t="shared" ref="J115:O115" si="40">SUM(J116:J119)</f>
        <v>35</v>
      </c>
      <c r="K115" s="28">
        <v>0</v>
      </c>
      <c r="L115" s="28">
        <f t="shared" si="40"/>
        <v>0</v>
      </c>
      <c r="M115" s="28">
        <f t="shared" si="40"/>
        <v>0</v>
      </c>
      <c r="N115" s="28">
        <f t="shared" si="40"/>
        <v>0</v>
      </c>
      <c r="O115" s="28">
        <f t="shared" si="40"/>
        <v>0</v>
      </c>
      <c r="P115" s="134">
        <v>31.32</v>
      </c>
    </row>
    <row r="116" spans="1:16" ht="13.5" thickBot="1" x14ac:dyDescent="0.25">
      <c r="A116" s="16">
        <v>87</v>
      </c>
      <c r="B116" s="74" t="s">
        <v>83</v>
      </c>
      <c r="C116" s="28">
        <f t="shared" si="39"/>
        <v>0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500</v>
      </c>
      <c r="J116" s="28" t="s">
        <v>116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 t="s">
        <v>115</v>
      </c>
    </row>
    <row r="117" spans="1:16" ht="13.5" thickBot="1" x14ac:dyDescent="0.25">
      <c r="A117" s="16">
        <v>88</v>
      </c>
      <c r="B117" s="42" t="s">
        <v>17</v>
      </c>
      <c r="C117" s="28">
        <f t="shared" si="39"/>
        <v>35</v>
      </c>
      <c r="D117" s="28" t="s">
        <v>26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135">
        <v>35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39" t="s">
        <v>115</v>
      </c>
    </row>
    <row r="118" spans="1:16" ht="19.5" customHeight="1" thickBot="1" x14ac:dyDescent="0.25">
      <c r="A118" s="16">
        <v>89</v>
      </c>
      <c r="B118" s="42" t="s">
        <v>18</v>
      </c>
      <c r="C118" s="28">
        <f t="shared" si="39"/>
        <v>0</v>
      </c>
      <c r="D118" s="39">
        <v>0</v>
      </c>
      <c r="E118" s="39">
        <v>0</v>
      </c>
      <c r="F118" s="39">
        <v>0</v>
      </c>
      <c r="G118" s="39">
        <v>50</v>
      </c>
      <c r="H118" s="39">
        <v>13.5</v>
      </c>
      <c r="I118" s="39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39" t="s">
        <v>115</v>
      </c>
    </row>
    <row r="119" spans="1:16" ht="19.5" customHeight="1" thickBot="1" x14ac:dyDescent="0.25">
      <c r="A119" s="16">
        <v>90</v>
      </c>
      <c r="B119" s="42" t="s">
        <v>19</v>
      </c>
      <c r="C119" s="28">
        <f t="shared" si="39"/>
        <v>0</v>
      </c>
      <c r="D119" s="28" t="s">
        <v>26</v>
      </c>
      <c r="E119" s="28" t="s">
        <v>26</v>
      </c>
      <c r="F119" s="28" t="s">
        <v>26</v>
      </c>
      <c r="G119" s="28" t="s">
        <v>26</v>
      </c>
      <c r="H119" s="28" t="s">
        <v>26</v>
      </c>
      <c r="I119" s="28" t="s">
        <v>26</v>
      </c>
      <c r="J119" s="28" t="s">
        <v>26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39" t="s">
        <v>115</v>
      </c>
    </row>
    <row r="120" spans="1:16" ht="56.25" customHeight="1" thickBot="1" x14ac:dyDescent="0.25">
      <c r="A120" s="16">
        <v>91</v>
      </c>
      <c r="B120" s="42" t="s">
        <v>114</v>
      </c>
      <c r="C120" s="28">
        <f>SUM(J120:O120)</f>
        <v>372.2</v>
      </c>
      <c r="D120" s="28"/>
      <c r="E120" s="28"/>
      <c r="F120" s="28"/>
      <c r="G120" s="28"/>
      <c r="H120" s="28"/>
      <c r="I120" s="28"/>
      <c r="J120" s="28">
        <f t="shared" ref="J120:O120" si="41">SUM(J121:J123)</f>
        <v>139.9</v>
      </c>
      <c r="K120" s="28">
        <v>120.3</v>
      </c>
      <c r="L120" s="28">
        <f t="shared" si="41"/>
        <v>0</v>
      </c>
      <c r="M120" s="28">
        <v>0</v>
      </c>
      <c r="N120" s="28">
        <f t="shared" si="41"/>
        <v>56</v>
      </c>
      <c r="O120" s="28">
        <f t="shared" si="41"/>
        <v>56</v>
      </c>
      <c r="P120" s="122" t="s">
        <v>131</v>
      </c>
    </row>
    <row r="121" spans="1:16" ht="19.5" customHeight="1" thickBot="1" x14ac:dyDescent="0.25">
      <c r="A121" s="16">
        <v>92</v>
      </c>
      <c r="B121" s="42" t="s">
        <v>17</v>
      </c>
      <c r="C121" s="28">
        <f>SUM(J121:O121)</f>
        <v>207.7</v>
      </c>
      <c r="D121" s="28"/>
      <c r="E121" s="28"/>
      <c r="F121" s="28"/>
      <c r="G121" s="28"/>
      <c r="H121" s="28"/>
      <c r="I121" s="28"/>
      <c r="J121" s="135">
        <v>87.4</v>
      </c>
      <c r="K121" s="148">
        <v>120.3</v>
      </c>
      <c r="L121" s="28">
        <v>0</v>
      </c>
      <c r="M121" s="28">
        <v>0</v>
      </c>
      <c r="N121" s="28">
        <v>0</v>
      </c>
      <c r="O121" s="28">
        <v>0</v>
      </c>
      <c r="P121" s="39" t="s">
        <v>115</v>
      </c>
    </row>
    <row r="122" spans="1:16" ht="19.5" customHeight="1" thickBot="1" x14ac:dyDescent="0.25">
      <c r="A122" s="16">
        <v>93</v>
      </c>
      <c r="B122" s="42" t="s">
        <v>18</v>
      </c>
      <c r="C122" s="28">
        <f>SUM(J122:O122)</f>
        <v>164.5</v>
      </c>
      <c r="D122" s="28"/>
      <c r="E122" s="28"/>
      <c r="F122" s="28"/>
      <c r="G122" s="28"/>
      <c r="H122" s="28"/>
      <c r="I122" s="28"/>
      <c r="J122" s="28">
        <v>52.5</v>
      </c>
      <c r="K122" s="148">
        <v>0</v>
      </c>
      <c r="L122" s="28">
        <v>0</v>
      </c>
      <c r="M122" s="28">
        <v>0</v>
      </c>
      <c r="N122" s="28">
        <v>56</v>
      </c>
      <c r="O122" s="28">
        <v>56</v>
      </c>
      <c r="P122" s="39" t="s">
        <v>115</v>
      </c>
    </row>
    <row r="123" spans="1:16" ht="19.5" customHeight="1" thickBot="1" x14ac:dyDescent="0.25">
      <c r="A123" s="16">
        <v>94</v>
      </c>
      <c r="B123" s="42" t="s">
        <v>19</v>
      </c>
      <c r="C123" s="28">
        <f>SUM(J123:O123)</f>
        <v>0</v>
      </c>
      <c r="D123" s="28" t="s">
        <v>26</v>
      </c>
      <c r="E123" s="28" t="s">
        <v>26</v>
      </c>
      <c r="F123" s="28" t="s">
        <v>26</v>
      </c>
      <c r="G123" s="28" t="s">
        <v>26</v>
      </c>
      <c r="H123" s="28" t="s">
        <v>26</v>
      </c>
      <c r="I123" s="28" t="s">
        <v>26</v>
      </c>
      <c r="J123" s="28" t="s">
        <v>26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39" t="s">
        <v>115</v>
      </c>
    </row>
    <row r="124" spans="1:16" ht="27" customHeight="1" thickBot="1" x14ac:dyDescent="0.25">
      <c r="A124" s="16">
        <v>95</v>
      </c>
      <c r="B124" s="169" t="s">
        <v>135</v>
      </c>
      <c r="C124" s="170"/>
      <c r="D124" s="170"/>
      <c r="E124" s="170"/>
      <c r="F124" s="170"/>
      <c r="G124" s="170"/>
      <c r="H124" s="170"/>
      <c r="I124" s="170"/>
      <c r="J124" s="170"/>
      <c r="K124" s="170"/>
      <c r="L124" s="170"/>
      <c r="M124" s="170"/>
      <c r="N124" s="170"/>
      <c r="O124" s="170"/>
      <c r="P124" s="171"/>
    </row>
    <row r="125" spans="1:16" ht="45.75" customHeight="1" thickBot="1" x14ac:dyDescent="0.25">
      <c r="A125" s="5">
        <v>96</v>
      </c>
      <c r="B125" s="114" t="s">
        <v>103</v>
      </c>
      <c r="C125" s="115">
        <f>SUM(J125:O125)</f>
        <v>51419</v>
      </c>
      <c r="D125" s="116" t="e">
        <f>D135+#REF!+D184</f>
        <v>#REF!</v>
      </c>
      <c r="E125" s="57" t="e">
        <f>E135+#REF!+E184</f>
        <v>#REF!</v>
      </c>
      <c r="F125" s="57" t="e">
        <f>F135+#REF!+F184</f>
        <v>#REF!</v>
      </c>
      <c r="G125" s="57" t="e">
        <f>G135+#REF!+G184</f>
        <v>#REF!</v>
      </c>
      <c r="H125" s="57">
        <v>41862</v>
      </c>
      <c r="I125" s="57">
        <v>5226</v>
      </c>
      <c r="J125" s="75">
        <f t="shared" ref="J125:O125" si="42">J127</f>
        <v>8170</v>
      </c>
      <c r="K125" s="75">
        <v>9441</v>
      </c>
      <c r="L125" s="75">
        <v>7800</v>
      </c>
      <c r="M125" s="75">
        <v>8112</v>
      </c>
      <c r="N125" s="75">
        <f t="shared" si="42"/>
        <v>8773</v>
      </c>
      <c r="O125" s="75">
        <f t="shared" si="42"/>
        <v>9123</v>
      </c>
      <c r="P125" s="132" t="s">
        <v>115</v>
      </c>
    </row>
    <row r="126" spans="1:16" ht="18" customHeight="1" thickBot="1" x14ac:dyDescent="0.25">
      <c r="A126" s="5">
        <v>97</v>
      </c>
      <c r="B126" s="166" t="s">
        <v>67</v>
      </c>
      <c r="C126" s="167"/>
      <c r="D126" s="167"/>
      <c r="E126" s="167"/>
      <c r="F126" s="167"/>
      <c r="G126" s="167"/>
      <c r="H126" s="167"/>
      <c r="I126" s="167"/>
      <c r="J126" s="167"/>
      <c r="K126" s="167"/>
      <c r="L126" s="167"/>
      <c r="M126" s="167"/>
      <c r="N126" s="167"/>
      <c r="O126" s="167"/>
      <c r="P126" s="168"/>
    </row>
    <row r="127" spans="1:16" ht="24" customHeight="1" thickBot="1" x14ac:dyDescent="0.25">
      <c r="A127" s="5">
        <v>98</v>
      </c>
      <c r="B127" s="117" t="s">
        <v>60</v>
      </c>
      <c r="C127" s="75">
        <f>SUM(J127:O127)</f>
        <v>51419</v>
      </c>
      <c r="D127" s="48"/>
      <c r="E127" s="48"/>
      <c r="F127" s="48"/>
      <c r="G127" s="48"/>
      <c r="H127" s="48"/>
      <c r="I127" s="48"/>
      <c r="J127" s="75">
        <f t="shared" ref="J127:O127" si="43">SUM(J128:J130)</f>
        <v>8170</v>
      </c>
      <c r="K127" s="75">
        <v>9441</v>
      </c>
      <c r="L127" s="75">
        <v>7800</v>
      </c>
      <c r="M127" s="75">
        <v>8112</v>
      </c>
      <c r="N127" s="75">
        <f t="shared" si="43"/>
        <v>8773</v>
      </c>
      <c r="O127" s="75">
        <f t="shared" si="43"/>
        <v>9123</v>
      </c>
      <c r="P127" s="130" t="s">
        <v>115</v>
      </c>
    </row>
    <row r="128" spans="1:16" ht="18" customHeight="1" thickBot="1" x14ac:dyDescent="0.25">
      <c r="A128" s="5">
        <v>99</v>
      </c>
      <c r="B128" s="113" t="s">
        <v>17</v>
      </c>
      <c r="C128" s="75">
        <f>SUM(J128:O128)</f>
        <v>0</v>
      </c>
      <c r="D128" s="48"/>
      <c r="E128" s="48"/>
      <c r="F128" s="48"/>
      <c r="G128" s="48"/>
      <c r="H128" s="48"/>
      <c r="I128" s="48"/>
      <c r="J128" s="29">
        <f t="shared" ref="J128:O130" si="44">J133</f>
        <v>0</v>
      </c>
      <c r="K128" s="29">
        <f t="shared" si="44"/>
        <v>0</v>
      </c>
      <c r="L128" s="29">
        <f t="shared" si="44"/>
        <v>0</v>
      </c>
      <c r="M128" s="29">
        <f t="shared" si="44"/>
        <v>0</v>
      </c>
      <c r="N128" s="29">
        <f t="shared" si="44"/>
        <v>0</v>
      </c>
      <c r="O128" s="29">
        <f t="shared" si="44"/>
        <v>0</v>
      </c>
      <c r="P128" s="131" t="s">
        <v>115</v>
      </c>
    </row>
    <row r="129" spans="1:16" ht="19.5" customHeight="1" thickBot="1" x14ac:dyDescent="0.25">
      <c r="A129" s="106">
        <v>100</v>
      </c>
      <c r="B129" s="112" t="s">
        <v>18</v>
      </c>
      <c r="C129" s="75">
        <f>SUM(J129:O129)</f>
        <v>51419</v>
      </c>
      <c r="D129" s="48"/>
      <c r="E129" s="48"/>
      <c r="F129" s="48"/>
      <c r="G129" s="48"/>
      <c r="H129" s="48"/>
      <c r="I129" s="48"/>
      <c r="J129" s="29">
        <f t="shared" si="44"/>
        <v>8170</v>
      </c>
      <c r="K129" s="29">
        <v>9441</v>
      </c>
      <c r="L129" s="29">
        <v>7800</v>
      </c>
      <c r="M129" s="29">
        <v>8112</v>
      </c>
      <c r="N129" s="29">
        <f t="shared" si="44"/>
        <v>8773</v>
      </c>
      <c r="O129" s="29">
        <f t="shared" si="44"/>
        <v>9123</v>
      </c>
      <c r="P129" s="96" t="s">
        <v>115</v>
      </c>
    </row>
    <row r="130" spans="1:16" ht="18" customHeight="1" thickBot="1" x14ac:dyDescent="0.25">
      <c r="A130" s="106">
        <v>101</v>
      </c>
      <c r="B130" s="111" t="s">
        <v>19</v>
      </c>
      <c r="C130" s="75">
        <f>SUM(J130:O130)</f>
        <v>0</v>
      </c>
      <c r="D130" s="48"/>
      <c r="E130" s="48"/>
      <c r="F130" s="48"/>
      <c r="G130" s="48"/>
      <c r="H130" s="48"/>
      <c r="I130" s="48"/>
      <c r="J130" s="29" t="str">
        <f t="shared" si="44"/>
        <v>0,0</v>
      </c>
      <c r="K130" s="29" t="str">
        <f t="shared" si="44"/>
        <v>0,0</v>
      </c>
      <c r="L130" s="29" t="str">
        <f t="shared" si="44"/>
        <v>0,0</v>
      </c>
      <c r="M130" s="29" t="str">
        <f t="shared" si="44"/>
        <v>0,0</v>
      </c>
      <c r="N130" s="29" t="str">
        <f t="shared" si="44"/>
        <v>0,0</v>
      </c>
      <c r="O130" s="29" t="str">
        <f t="shared" si="44"/>
        <v>0,0</v>
      </c>
      <c r="P130" s="96" t="s">
        <v>115</v>
      </c>
    </row>
    <row r="131" spans="1:16" x14ac:dyDescent="0.2">
      <c r="A131" s="165">
        <v>102</v>
      </c>
      <c r="B131" s="102" t="s">
        <v>62</v>
      </c>
      <c r="C131" s="172">
        <f>SUM(J131:O132)</f>
        <v>51419</v>
      </c>
      <c r="D131" s="51"/>
      <c r="E131" s="51"/>
      <c r="F131" s="51"/>
      <c r="G131" s="51"/>
      <c r="H131" s="51"/>
      <c r="I131" s="51"/>
      <c r="J131" s="172">
        <f t="shared" ref="J131:O131" si="45">SUM(J133:J135)</f>
        <v>8170</v>
      </c>
      <c r="K131" s="172">
        <v>9441</v>
      </c>
      <c r="L131" s="172">
        <v>7800</v>
      </c>
      <c r="M131" s="172">
        <v>8112</v>
      </c>
      <c r="N131" s="172">
        <f t="shared" si="45"/>
        <v>8773</v>
      </c>
      <c r="O131" s="172">
        <f t="shared" si="45"/>
        <v>9123</v>
      </c>
      <c r="P131" s="163">
        <v>36</v>
      </c>
    </row>
    <row r="132" spans="1:16" ht="32.25" customHeight="1" thickBot="1" x14ac:dyDescent="0.25">
      <c r="A132" s="158"/>
      <c r="B132" s="141" t="s">
        <v>105</v>
      </c>
      <c r="C132" s="173"/>
      <c r="D132" s="51"/>
      <c r="E132" s="51"/>
      <c r="F132" s="51"/>
      <c r="G132" s="51"/>
      <c r="H132" s="51"/>
      <c r="I132" s="51"/>
      <c r="J132" s="174"/>
      <c r="K132" s="174"/>
      <c r="L132" s="174"/>
      <c r="M132" s="174"/>
      <c r="N132" s="174"/>
      <c r="O132" s="174"/>
      <c r="P132" s="164"/>
    </row>
    <row r="133" spans="1:16" ht="13.5" thickBot="1" x14ac:dyDescent="0.25">
      <c r="A133" s="5">
        <v>103</v>
      </c>
      <c r="B133" s="34" t="s">
        <v>17</v>
      </c>
      <c r="C133" s="19">
        <f>SUM(J133:O133)</f>
        <v>0</v>
      </c>
      <c r="D133" s="19">
        <v>0</v>
      </c>
      <c r="E133" s="19">
        <v>0</v>
      </c>
      <c r="F133" s="19">
        <v>0</v>
      </c>
      <c r="G133" s="19">
        <v>0</v>
      </c>
      <c r="H133" s="19">
        <v>250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 t="s">
        <v>115</v>
      </c>
    </row>
    <row r="134" spans="1:16" ht="13.5" thickBot="1" x14ac:dyDescent="0.25">
      <c r="A134" s="5">
        <v>104</v>
      </c>
      <c r="B134" s="34" t="s">
        <v>55</v>
      </c>
      <c r="C134" s="19">
        <f>SUM(J134:O134)</f>
        <v>51419</v>
      </c>
      <c r="D134" s="17">
        <v>1046</v>
      </c>
      <c r="E134" s="17">
        <v>835.2</v>
      </c>
      <c r="F134" s="17">
        <v>768.9</v>
      </c>
      <c r="G134" s="17">
        <v>530</v>
      </c>
      <c r="H134" s="17">
        <v>500</v>
      </c>
      <c r="I134" s="17">
        <v>1024</v>
      </c>
      <c r="J134" s="75">
        <v>8170</v>
      </c>
      <c r="K134" s="75">
        <v>9441</v>
      </c>
      <c r="L134" s="146">
        <v>7800</v>
      </c>
      <c r="M134" s="17">
        <v>8112</v>
      </c>
      <c r="N134" s="17">
        <v>8773</v>
      </c>
      <c r="O134" s="17">
        <v>9123</v>
      </c>
      <c r="P134" s="19" t="s">
        <v>115</v>
      </c>
    </row>
    <row r="135" spans="1:16" ht="14.25" customHeight="1" thickBot="1" x14ac:dyDescent="0.25">
      <c r="A135" s="5">
        <v>105</v>
      </c>
      <c r="B135" s="34" t="s">
        <v>19</v>
      </c>
      <c r="C135" s="19">
        <f>SUM(J135:O135)</f>
        <v>0</v>
      </c>
      <c r="D135" s="19" t="s">
        <v>26</v>
      </c>
      <c r="E135" s="19" t="s">
        <v>26</v>
      </c>
      <c r="F135" s="19" t="s">
        <v>26</v>
      </c>
      <c r="G135" s="19" t="s">
        <v>26</v>
      </c>
      <c r="H135" s="19" t="s">
        <v>26</v>
      </c>
      <c r="I135" s="19" t="s">
        <v>26</v>
      </c>
      <c r="J135" s="19" t="s">
        <v>26</v>
      </c>
      <c r="K135" s="19" t="s">
        <v>26</v>
      </c>
      <c r="L135" s="19" t="s">
        <v>26</v>
      </c>
      <c r="M135" s="19" t="s">
        <v>26</v>
      </c>
      <c r="N135" s="19" t="s">
        <v>26</v>
      </c>
      <c r="O135" s="19" t="s">
        <v>26</v>
      </c>
      <c r="P135" s="19" t="s">
        <v>115</v>
      </c>
    </row>
    <row r="136" spans="1:16" hidden="1" x14ac:dyDescent="0.2">
      <c r="A136" s="142"/>
      <c r="B136" s="143"/>
    </row>
  </sheetData>
  <mergeCells count="144">
    <mergeCell ref="A56:A57"/>
    <mergeCell ref="C56:C57"/>
    <mergeCell ref="C28:C29"/>
    <mergeCell ref="B28:B29"/>
    <mergeCell ref="D28:D29"/>
    <mergeCell ref="G56:G57"/>
    <mergeCell ref="A43:A44"/>
    <mergeCell ref="C43:C44"/>
    <mergeCell ref="E43:E44"/>
    <mergeCell ref="G43:G44"/>
    <mergeCell ref="D43:D44"/>
    <mergeCell ref="F43:F44"/>
    <mergeCell ref="E56:E57"/>
    <mergeCell ref="A28:A29"/>
    <mergeCell ref="B38:P38"/>
    <mergeCell ref="H28:H29"/>
    <mergeCell ref="I28:I29"/>
    <mergeCell ref="P28:P29"/>
    <mergeCell ref="E28:E29"/>
    <mergeCell ref="G28:G29"/>
    <mergeCell ref="B33:P33"/>
    <mergeCell ref="F28:F29"/>
    <mergeCell ref="P43:P44"/>
    <mergeCell ref="K43:K44"/>
    <mergeCell ref="C12:O12"/>
    <mergeCell ref="K15:K16"/>
    <mergeCell ref="H15:H16"/>
    <mergeCell ref="M15:M16"/>
    <mergeCell ref="N15:N16"/>
    <mergeCell ref="O15:O16"/>
    <mergeCell ref="A7:P10"/>
    <mergeCell ref="A12:A13"/>
    <mergeCell ref="B12:B13"/>
    <mergeCell ref="A15:A16"/>
    <mergeCell ref="C15:C16"/>
    <mergeCell ref="D15:D16"/>
    <mergeCell ref="P12:P13"/>
    <mergeCell ref="J15:J16"/>
    <mergeCell ref="L15:L16"/>
    <mergeCell ref="P15:P16"/>
    <mergeCell ref="E15:E16"/>
    <mergeCell ref="F15:F16"/>
    <mergeCell ref="G15:G16"/>
    <mergeCell ref="I15:I16"/>
    <mergeCell ref="P56:P57"/>
    <mergeCell ref="L56:L57"/>
    <mergeCell ref="L43:L44"/>
    <mergeCell ref="K56:K57"/>
    <mergeCell ref="B66:P66"/>
    <mergeCell ref="J71:J72"/>
    <mergeCell ref="B61:P61"/>
    <mergeCell ref="H56:H57"/>
    <mergeCell ref="F56:F57"/>
    <mergeCell ref="D56:D57"/>
    <mergeCell ref="P48:P49"/>
    <mergeCell ref="I71:I72"/>
    <mergeCell ref="I56:I57"/>
    <mergeCell ref="O71:O72"/>
    <mergeCell ref="I43:I44"/>
    <mergeCell ref="O43:O44"/>
    <mergeCell ref="O56:O57"/>
    <mergeCell ref="H43:H44"/>
    <mergeCell ref="J43:J44"/>
    <mergeCell ref="N56:N57"/>
    <mergeCell ref="M56:M57"/>
    <mergeCell ref="M43:M44"/>
    <mergeCell ref="N43:N44"/>
    <mergeCell ref="J56:J57"/>
    <mergeCell ref="A71:A72"/>
    <mergeCell ref="J90:J92"/>
    <mergeCell ref="K90:K92"/>
    <mergeCell ref="L90:L92"/>
    <mergeCell ref="A102:A103"/>
    <mergeCell ref="B101:P101"/>
    <mergeCell ref="A85:A86"/>
    <mergeCell ref="D90:D92"/>
    <mergeCell ref="E90:E92"/>
    <mergeCell ref="P93:P94"/>
    <mergeCell ref="C90:C92"/>
    <mergeCell ref="F90:F92"/>
    <mergeCell ref="F102:F103"/>
    <mergeCell ref="M90:M92"/>
    <mergeCell ref="N90:N92"/>
    <mergeCell ref="O90:O92"/>
    <mergeCell ref="D102:D103"/>
    <mergeCell ref="E102:E103"/>
    <mergeCell ref="H71:H72"/>
    <mergeCell ref="G90:G92"/>
    <mergeCell ref="G102:G103"/>
    <mergeCell ref="H90:H92"/>
    <mergeCell ref="H102:H103"/>
    <mergeCell ref="B90:B92"/>
    <mergeCell ref="C71:C72"/>
    <mergeCell ref="P71:P72"/>
    <mergeCell ref="M71:M72"/>
    <mergeCell ref="N71:N72"/>
    <mergeCell ref="J106:J107"/>
    <mergeCell ref="F106:F107"/>
    <mergeCell ref="D106:D107"/>
    <mergeCell ref="G109:G110"/>
    <mergeCell ref="I90:I92"/>
    <mergeCell ref="L71:L72"/>
    <mergeCell ref="P90:P92"/>
    <mergeCell ref="K71:K72"/>
    <mergeCell ref="I102:I103"/>
    <mergeCell ref="N106:N107"/>
    <mergeCell ref="J109:J110"/>
    <mergeCell ref="K109:K110"/>
    <mergeCell ref="L109:L110"/>
    <mergeCell ref="M109:M110"/>
    <mergeCell ref="N109:N110"/>
    <mergeCell ref="O109:O110"/>
    <mergeCell ref="L106:L107"/>
    <mergeCell ref="O106:O107"/>
    <mergeCell ref="M106:M107"/>
    <mergeCell ref="P131:P132"/>
    <mergeCell ref="A131:A132"/>
    <mergeCell ref="B126:P126"/>
    <mergeCell ref="B124:P124"/>
    <mergeCell ref="C131:C132"/>
    <mergeCell ref="J131:J132"/>
    <mergeCell ref="K131:K132"/>
    <mergeCell ref="L131:L132"/>
    <mergeCell ref="M131:M132"/>
    <mergeCell ref="N131:N132"/>
    <mergeCell ref="O131:O132"/>
    <mergeCell ref="P111:P112"/>
    <mergeCell ref="P106:P107"/>
    <mergeCell ref="K106:K107"/>
    <mergeCell ref="A109:A110"/>
    <mergeCell ref="I106:I107"/>
    <mergeCell ref="H106:H107"/>
    <mergeCell ref="H109:H110"/>
    <mergeCell ref="I109:I110"/>
    <mergeCell ref="P109:P110"/>
    <mergeCell ref="E106:E107"/>
    <mergeCell ref="C109:C110"/>
    <mergeCell ref="B109:B110"/>
    <mergeCell ref="A106:A107"/>
    <mergeCell ref="C106:C107"/>
    <mergeCell ref="D109:D110"/>
    <mergeCell ref="E109:E110"/>
    <mergeCell ref="F109:F110"/>
    <mergeCell ref="G106:G107"/>
  </mergeCells>
  <phoneticPr fontId="7" type="noConversion"/>
  <pageMargins left="0.59055118110236227" right="0.59055118110236227" top="0.78740157480314965" bottom="0.78740157480314965" header="0.51181102362204722" footer="0.51181102362204722"/>
  <pageSetup paperSize="9" scale="90" orientation="landscape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sqref="A1:K6"/>
    </sheetView>
  </sheetViews>
  <sheetFormatPr defaultRowHeight="12.75" x14ac:dyDescent="0.2"/>
  <sheetData>
    <row r="1" spans="1:11" x14ac:dyDescent="0.2">
      <c r="A1" s="157"/>
      <c r="B1" s="10"/>
      <c r="C1" s="202"/>
      <c r="D1" s="202"/>
      <c r="E1" s="202"/>
      <c r="F1" s="202"/>
      <c r="G1" s="202"/>
      <c r="H1" s="202"/>
      <c r="I1" s="202"/>
      <c r="J1" s="202"/>
      <c r="K1" s="157"/>
    </row>
    <row r="2" spans="1:11" x14ac:dyDescent="0.2">
      <c r="A2" s="213"/>
      <c r="B2" s="11"/>
      <c r="C2" s="214"/>
      <c r="D2" s="214"/>
      <c r="E2" s="214"/>
      <c r="F2" s="214"/>
      <c r="G2" s="214"/>
      <c r="H2" s="214"/>
      <c r="I2" s="214"/>
      <c r="J2" s="214"/>
      <c r="K2" s="213"/>
    </row>
    <row r="3" spans="1:11" ht="13.5" thickBot="1" x14ac:dyDescent="0.25">
      <c r="A3" s="179"/>
      <c r="B3" s="12"/>
      <c r="C3" s="203"/>
      <c r="D3" s="203"/>
      <c r="E3" s="203"/>
      <c r="F3" s="203"/>
      <c r="G3" s="203"/>
      <c r="H3" s="203"/>
      <c r="I3" s="203"/>
      <c r="J3" s="203"/>
      <c r="K3" s="179"/>
    </row>
    <row r="4" spans="1:11" ht="13.5" thickBot="1" x14ac:dyDescent="0.25">
      <c r="A4" s="5"/>
      <c r="B4" s="8"/>
      <c r="C4" s="4"/>
      <c r="D4" s="4"/>
      <c r="E4" s="4"/>
      <c r="F4" s="4"/>
      <c r="G4" s="4"/>
      <c r="H4" s="4"/>
      <c r="I4" s="4"/>
      <c r="J4" s="4"/>
      <c r="K4" s="4"/>
    </row>
    <row r="5" spans="1:11" ht="13.5" thickBot="1" x14ac:dyDescent="0.25">
      <c r="A5" s="5"/>
      <c r="B5" s="8"/>
      <c r="C5" s="15"/>
      <c r="D5" s="9"/>
      <c r="E5" s="15"/>
      <c r="F5" s="9"/>
      <c r="G5" s="9"/>
      <c r="H5" s="9"/>
      <c r="I5" s="9"/>
      <c r="J5" s="9"/>
      <c r="K5" s="9"/>
    </row>
    <row r="6" spans="1:11" ht="13.5" thickBot="1" x14ac:dyDescent="0.25">
      <c r="A6" s="5"/>
      <c r="B6" s="8"/>
      <c r="C6" s="4"/>
      <c r="D6" s="4"/>
      <c r="E6" s="4"/>
      <c r="F6" s="4"/>
      <c r="G6" s="4"/>
      <c r="H6" s="4"/>
      <c r="I6" s="4"/>
      <c r="J6" s="4"/>
      <c r="K6" s="4"/>
    </row>
  </sheetData>
  <mergeCells count="10">
    <mergeCell ref="K1:K3"/>
    <mergeCell ref="H1:H3"/>
    <mergeCell ref="I1:I3"/>
    <mergeCell ref="A1:A3"/>
    <mergeCell ref="C1:C3"/>
    <mergeCell ref="D1:D3"/>
    <mergeCell ref="E1:E3"/>
    <mergeCell ref="F1:F3"/>
    <mergeCell ref="G1:G3"/>
    <mergeCell ref="J1:J3"/>
  </mergeCells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1"/>
  <sheetViews>
    <sheetView topLeftCell="A19" workbookViewId="0">
      <selection activeCell="A31" sqref="A31"/>
    </sheetView>
  </sheetViews>
  <sheetFormatPr defaultRowHeight="12.75" x14ac:dyDescent="0.2"/>
  <cols>
    <col min="2" max="2" width="27" customWidth="1"/>
    <col min="3" max="3" width="10.28515625" customWidth="1"/>
    <col min="4" max="4" width="10.28515625" hidden="1" customWidth="1"/>
    <col min="5" max="5" width="11.5703125" hidden="1" customWidth="1"/>
    <col min="6" max="6" width="11.140625" hidden="1" customWidth="1"/>
    <col min="7" max="7" width="13.28515625" hidden="1" customWidth="1"/>
    <col min="8" max="8" width="0.140625" customWidth="1"/>
    <col min="9" max="9" width="10.28515625" hidden="1" customWidth="1"/>
    <col min="10" max="10" width="10.28515625" bestFit="1" customWidth="1"/>
    <col min="11" max="15" width="11.7109375" customWidth="1"/>
    <col min="16" max="16" width="18.7109375" customWidth="1"/>
  </cols>
  <sheetData>
    <row r="1" spans="1:17" ht="15.75" x14ac:dyDescent="0.25">
      <c r="P1" s="1" t="s">
        <v>0</v>
      </c>
    </row>
    <row r="2" spans="1:17" x14ac:dyDescent="0.2">
      <c r="P2" s="2" t="s">
        <v>1</v>
      </c>
    </row>
    <row r="3" spans="1:17" x14ac:dyDescent="0.2">
      <c r="P3" s="2" t="s">
        <v>2</v>
      </c>
    </row>
    <row r="4" spans="1:17" x14ac:dyDescent="0.2">
      <c r="P4" s="2" t="s">
        <v>97</v>
      </c>
    </row>
    <row r="5" spans="1:17" x14ac:dyDescent="0.2">
      <c r="P5" s="2" t="s">
        <v>98</v>
      </c>
    </row>
    <row r="7" spans="1:17" x14ac:dyDescent="0.2">
      <c r="A7" s="198" t="s">
        <v>99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</row>
    <row r="8" spans="1:17" x14ac:dyDescent="0.2">
      <c r="A8" s="215"/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</row>
    <row r="9" spans="1:17" x14ac:dyDescent="0.2">
      <c r="A9" s="215"/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</row>
    <row r="10" spans="1:17" x14ac:dyDescent="0.2">
      <c r="A10" s="215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</row>
    <row r="11" spans="1:17" ht="13.5" thickBot="1" x14ac:dyDescent="0.25"/>
    <row r="12" spans="1:17" ht="75" customHeight="1" x14ac:dyDescent="0.2">
      <c r="A12" s="200" t="s">
        <v>3</v>
      </c>
      <c r="B12" s="200" t="s">
        <v>4</v>
      </c>
      <c r="C12" s="193" t="s">
        <v>5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5"/>
      <c r="P12" s="204" t="s">
        <v>6</v>
      </c>
    </row>
    <row r="13" spans="1:17" ht="13.5" customHeight="1" thickBot="1" x14ac:dyDescent="0.25">
      <c r="A13" s="201"/>
      <c r="B13" s="201"/>
      <c r="C13" s="98" t="s">
        <v>7</v>
      </c>
      <c r="D13" s="99" t="s">
        <v>8</v>
      </c>
      <c r="E13" s="99" t="s">
        <v>9</v>
      </c>
      <c r="F13" s="99" t="s">
        <v>10</v>
      </c>
      <c r="G13" s="99" t="s">
        <v>11</v>
      </c>
      <c r="H13" s="99" t="s">
        <v>12</v>
      </c>
      <c r="I13" s="99" t="s">
        <v>13</v>
      </c>
      <c r="J13" s="99" t="s">
        <v>14</v>
      </c>
      <c r="K13" s="99" t="s">
        <v>86</v>
      </c>
      <c r="L13" s="99" t="s">
        <v>85</v>
      </c>
      <c r="M13" s="99" t="s">
        <v>93</v>
      </c>
      <c r="N13" s="99" t="s">
        <v>94</v>
      </c>
      <c r="O13" s="99" t="s">
        <v>95</v>
      </c>
      <c r="P13" s="205"/>
    </row>
    <row r="14" spans="1:17" ht="14.25" customHeight="1" thickBot="1" x14ac:dyDescent="0.25">
      <c r="A14" s="5" t="s">
        <v>35</v>
      </c>
      <c r="B14" s="4" t="s">
        <v>36</v>
      </c>
      <c r="C14" s="4" t="s">
        <v>37</v>
      </c>
      <c r="D14" s="4" t="s">
        <v>38</v>
      </c>
      <c r="E14" s="4" t="s">
        <v>39</v>
      </c>
      <c r="F14" s="4" t="s">
        <v>40</v>
      </c>
      <c r="G14" s="4" t="s">
        <v>41</v>
      </c>
      <c r="H14" s="4">
        <v>4</v>
      </c>
      <c r="I14" s="4">
        <v>5</v>
      </c>
      <c r="J14" s="4">
        <v>6</v>
      </c>
      <c r="K14" s="4">
        <v>7</v>
      </c>
      <c r="L14" s="4">
        <v>8</v>
      </c>
      <c r="M14" s="4"/>
      <c r="N14" s="4"/>
      <c r="O14" s="4"/>
      <c r="P14" s="4">
        <v>9</v>
      </c>
    </row>
    <row r="15" spans="1:17" ht="36" x14ac:dyDescent="0.2">
      <c r="A15" s="200" t="s">
        <v>35</v>
      </c>
      <c r="B15" s="6" t="s">
        <v>15</v>
      </c>
      <c r="C15" s="196">
        <v>71424.899999999994</v>
      </c>
      <c r="D15" s="202" t="e">
        <f>D17+D18+D19</f>
        <v>#REF!</v>
      </c>
      <c r="E15" s="202" t="e">
        <f>E17+E18+E19</f>
        <v>#REF!</v>
      </c>
      <c r="F15" s="202" t="e">
        <f>F17+F18+F19</f>
        <v>#REF!</v>
      </c>
      <c r="G15" s="202" t="e">
        <f>G17+G18+G19</f>
        <v>#REF!</v>
      </c>
      <c r="H15" s="196" t="e">
        <f>SUM(H19+H18+H17)</f>
        <v>#REF!</v>
      </c>
      <c r="I15" s="202">
        <f>SUM(I18)</f>
        <v>12807</v>
      </c>
      <c r="J15" s="202">
        <v>18929.900000000001</v>
      </c>
      <c r="K15" s="202">
        <v>9767</v>
      </c>
      <c r="L15" s="202">
        <v>9767</v>
      </c>
      <c r="M15" s="202">
        <v>9767</v>
      </c>
      <c r="N15" s="202">
        <v>9767</v>
      </c>
      <c r="O15" s="202">
        <v>9767</v>
      </c>
      <c r="P15" s="157"/>
    </row>
    <row r="16" spans="1:17" ht="13.5" thickBot="1" x14ac:dyDescent="0.25">
      <c r="A16" s="201"/>
      <c r="B16" s="7" t="s">
        <v>16</v>
      </c>
      <c r="C16" s="197"/>
      <c r="D16" s="203"/>
      <c r="E16" s="203"/>
      <c r="F16" s="203"/>
      <c r="G16" s="203"/>
      <c r="H16" s="197"/>
      <c r="I16" s="203"/>
      <c r="J16" s="203"/>
      <c r="K16" s="203"/>
      <c r="L16" s="203"/>
      <c r="M16" s="203"/>
      <c r="N16" s="203"/>
      <c r="O16" s="203"/>
      <c r="P16" s="179"/>
      <c r="Q16" s="21"/>
    </row>
    <row r="17" spans="1:17" ht="13.5" thickBot="1" x14ac:dyDescent="0.25">
      <c r="A17" s="86" t="s">
        <v>36</v>
      </c>
      <c r="B17" s="8" t="s">
        <v>17</v>
      </c>
      <c r="C17" s="15">
        <v>0</v>
      </c>
      <c r="D17" s="14" t="e">
        <f t="shared" ref="D17:I17" si="0">D21+D25+D30</f>
        <v>#REF!</v>
      </c>
      <c r="E17" s="14" t="e">
        <f t="shared" si="0"/>
        <v>#REF!</v>
      </c>
      <c r="F17" s="14" t="e">
        <f t="shared" si="0"/>
        <v>#REF!</v>
      </c>
      <c r="G17" s="14" t="e">
        <f t="shared" si="0"/>
        <v>#REF!</v>
      </c>
      <c r="H17" s="14">
        <f t="shared" si="0"/>
        <v>1729.5</v>
      </c>
      <c r="I17" s="14" t="e">
        <f t="shared" si="0"/>
        <v>#REF!</v>
      </c>
      <c r="J17" s="14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4"/>
      <c r="Q17" s="21"/>
    </row>
    <row r="18" spans="1:17" ht="13.5" thickBot="1" x14ac:dyDescent="0.25">
      <c r="A18" s="86" t="s">
        <v>37</v>
      </c>
      <c r="B18" s="8" t="s">
        <v>18</v>
      </c>
      <c r="C18" s="15">
        <v>71424.899999999994</v>
      </c>
      <c r="D18" s="15" t="e">
        <f>D22+D26+D32</f>
        <v>#REF!</v>
      </c>
      <c r="E18" s="15">
        <v>6538.5</v>
      </c>
      <c r="F18" s="15" t="e">
        <f>F22+F26+F32</f>
        <v>#REF!</v>
      </c>
      <c r="G18" s="15">
        <v>7100.4</v>
      </c>
      <c r="H18" s="15" t="e">
        <f>H22+H32</f>
        <v>#REF!</v>
      </c>
      <c r="I18" s="15">
        <v>12807</v>
      </c>
      <c r="J18" s="15">
        <v>18929.900000000001</v>
      </c>
      <c r="K18" s="15">
        <v>9767</v>
      </c>
      <c r="L18" s="15">
        <v>9767</v>
      </c>
      <c r="M18" s="15">
        <v>9767</v>
      </c>
      <c r="N18" s="15">
        <v>9767</v>
      </c>
      <c r="O18" s="15">
        <v>9767</v>
      </c>
      <c r="P18" s="15"/>
      <c r="Q18" s="21"/>
    </row>
    <row r="19" spans="1:17" ht="30" customHeight="1" thickBot="1" x14ac:dyDescent="0.25">
      <c r="A19" s="86" t="s">
        <v>38</v>
      </c>
      <c r="B19" s="8" t="s">
        <v>19</v>
      </c>
      <c r="C19" s="4">
        <f>D19+E19+F19+G19+H19+I19+J19</f>
        <v>0</v>
      </c>
      <c r="D19" s="4" t="s">
        <v>26</v>
      </c>
      <c r="E19" s="4" t="s">
        <v>26</v>
      </c>
      <c r="F19" s="4" t="s">
        <v>26</v>
      </c>
      <c r="G19" s="4" t="s">
        <v>26</v>
      </c>
      <c r="H19" s="4" t="s">
        <v>26</v>
      </c>
      <c r="I19" s="4" t="s">
        <v>26</v>
      </c>
      <c r="J19" s="4" t="s">
        <v>26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4"/>
    </row>
    <row r="20" spans="1:17" ht="25.5" customHeight="1" thickBot="1" x14ac:dyDescent="0.25">
      <c r="A20" s="5">
        <v>5</v>
      </c>
      <c r="B20" s="13" t="s">
        <v>52</v>
      </c>
      <c r="C20" s="15">
        <v>19302.900000000001</v>
      </c>
      <c r="D20" s="14" t="e">
        <f>D40+D85+#REF!+#REF!</f>
        <v>#REF!</v>
      </c>
      <c r="E20" s="14" t="e">
        <f>E40+E85+#REF!+#REF!</f>
        <v>#REF!</v>
      </c>
      <c r="F20" s="14">
        <v>811.1</v>
      </c>
      <c r="G20" s="17">
        <v>9502.4</v>
      </c>
      <c r="H20" s="14" t="e">
        <f>SUM(H21:H22)</f>
        <v>#REF!</v>
      </c>
      <c r="I20" s="14">
        <v>4726</v>
      </c>
      <c r="J20" s="14">
        <v>10852.9</v>
      </c>
      <c r="K20" s="17">
        <v>1690</v>
      </c>
      <c r="L20" s="17">
        <v>1690</v>
      </c>
      <c r="M20" s="17">
        <v>1690</v>
      </c>
      <c r="N20" s="17">
        <v>1690</v>
      </c>
      <c r="O20" s="17">
        <v>1690</v>
      </c>
      <c r="P20" s="9"/>
    </row>
    <row r="21" spans="1:17" ht="16.5" customHeight="1" thickBot="1" x14ac:dyDescent="0.25">
      <c r="A21" s="5">
        <v>6</v>
      </c>
      <c r="B21" s="8" t="s">
        <v>17</v>
      </c>
      <c r="C21" s="14">
        <v>0</v>
      </c>
      <c r="D21" s="14" t="e">
        <f>D41+D86+#REF!+#REF!</f>
        <v>#REF!</v>
      </c>
      <c r="E21" s="14" t="e">
        <f>E41+E86+#REF!+#REF!</f>
        <v>#REF!</v>
      </c>
      <c r="F21" s="14" t="e">
        <f>F41+F86+#REF!+#REF!</f>
        <v>#REF!</v>
      </c>
      <c r="G21" s="17" t="e">
        <f>G41+G86+#REF!+#REF!</f>
        <v>#REF!</v>
      </c>
      <c r="H21" s="14">
        <v>0</v>
      </c>
      <c r="I21" s="14" t="e">
        <f>I41+I86+#REF!+#REF!</f>
        <v>#REF!</v>
      </c>
      <c r="J21" s="14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9"/>
    </row>
    <row r="22" spans="1:17" ht="13.5" thickBot="1" x14ac:dyDescent="0.25">
      <c r="A22" s="5">
        <v>7</v>
      </c>
      <c r="B22" s="8" t="s">
        <v>18</v>
      </c>
      <c r="C22" s="15">
        <v>19302.900000000001</v>
      </c>
      <c r="D22" s="15" t="e">
        <f>D42+D87+#REF!+#REF!</f>
        <v>#REF!</v>
      </c>
      <c r="E22" s="15" t="e">
        <f>E42+E87+#REF!+#REF!</f>
        <v>#REF!</v>
      </c>
      <c r="F22" s="15">
        <v>811.1</v>
      </c>
      <c r="G22" s="22">
        <v>3368</v>
      </c>
      <c r="H22" s="15" t="e">
        <f>H42+H87+#REF!+#REF!</f>
        <v>#REF!</v>
      </c>
      <c r="I22" s="15">
        <v>4726</v>
      </c>
      <c r="J22" s="15">
        <v>10852.9</v>
      </c>
      <c r="K22" s="17">
        <v>1690</v>
      </c>
      <c r="L22" s="17">
        <v>1690</v>
      </c>
      <c r="M22" s="17">
        <v>1690</v>
      </c>
      <c r="N22" s="17">
        <v>1690</v>
      </c>
      <c r="O22" s="17">
        <v>1690</v>
      </c>
      <c r="P22" s="9"/>
    </row>
    <row r="23" spans="1:17" ht="25.5" customHeight="1" thickBot="1" x14ac:dyDescent="0.25">
      <c r="A23" s="5">
        <v>8</v>
      </c>
      <c r="B23" s="8" t="s">
        <v>19</v>
      </c>
      <c r="C23" s="14">
        <f>D23+E23+F23+G23+H23+I23+J23</f>
        <v>0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9"/>
    </row>
    <row r="24" spans="1:17" ht="39" thickBot="1" x14ac:dyDescent="0.25">
      <c r="A24" s="5">
        <v>9</v>
      </c>
      <c r="B24" s="13" t="s">
        <v>53</v>
      </c>
      <c r="C24" s="14">
        <f>D24+E24+F24+G24+H24+I24+J24</f>
        <v>0</v>
      </c>
      <c r="D24" s="4" t="s">
        <v>26</v>
      </c>
      <c r="E24" s="4" t="s">
        <v>26</v>
      </c>
      <c r="F24" s="4" t="s">
        <v>26</v>
      </c>
      <c r="G24" s="4" t="s">
        <v>26</v>
      </c>
      <c r="H24" s="4" t="s">
        <v>26</v>
      </c>
      <c r="I24" s="4" t="s">
        <v>26</v>
      </c>
      <c r="J24" s="4" t="s">
        <v>26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9"/>
    </row>
    <row r="25" spans="1:17" ht="24" customHeight="1" thickBot="1" x14ac:dyDescent="0.25">
      <c r="A25" s="5">
        <v>10</v>
      </c>
      <c r="B25" s="8" t="s">
        <v>17</v>
      </c>
      <c r="C25" s="14">
        <f>D25+E25+F25+G25+H25+I25+J25</f>
        <v>0</v>
      </c>
      <c r="D25" s="4" t="s">
        <v>26</v>
      </c>
      <c r="E25" s="4" t="s">
        <v>26</v>
      </c>
      <c r="F25" s="4" t="s">
        <v>26</v>
      </c>
      <c r="G25" s="4" t="s">
        <v>26</v>
      </c>
      <c r="H25" s="4" t="s">
        <v>26</v>
      </c>
      <c r="I25" s="4" t="s">
        <v>26</v>
      </c>
      <c r="J25" s="4" t="s">
        <v>26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9"/>
    </row>
    <row r="26" spans="1:17" ht="12.75" customHeight="1" thickBot="1" x14ac:dyDescent="0.25">
      <c r="A26" s="5">
        <v>11</v>
      </c>
      <c r="B26" s="8" t="s">
        <v>18</v>
      </c>
      <c r="C26" s="15">
        <f>D26+E26+F26+G26+H26+I26+J26</f>
        <v>0</v>
      </c>
      <c r="D26" s="9" t="s">
        <v>26</v>
      </c>
      <c r="E26" s="9" t="s">
        <v>26</v>
      </c>
      <c r="F26" s="9" t="s">
        <v>26</v>
      </c>
      <c r="G26" s="9" t="s">
        <v>26</v>
      </c>
      <c r="H26" s="9" t="s">
        <v>26</v>
      </c>
      <c r="I26" s="9" t="s">
        <v>26</v>
      </c>
      <c r="J26" s="9" t="s">
        <v>26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9"/>
    </row>
    <row r="27" spans="1:17" ht="27" customHeight="1" thickBot="1" x14ac:dyDescent="0.25">
      <c r="A27" s="5">
        <v>12</v>
      </c>
      <c r="B27" s="8" t="s">
        <v>19</v>
      </c>
      <c r="C27" s="63">
        <f>D27+E27+F27+G27+H27+I27+J27</f>
        <v>0</v>
      </c>
      <c r="D27" s="53" t="s">
        <v>26</v>
      </c>
      <c r="E27" s="53" t="s">
        <v>26</v>
      </c>
      <c r="F27" s="53" t="s">
        <v>26</v>
      </c>
      <c r="G27" s="53" t="s">
        <v>26</v>
      </c>
      <c r="H27" s="53" t="s">
        <v>26</v>
      </c>
      <c r="I27" s="53" t="s">
        <v>26</v>
      </c>
      <c r="J27" s="53" t="s">
        <v>26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64"/>
    </row>
    <row r="28" spans="1:17" ht="13.5" thickBot="1" x14ac:dyDescent="0.25">
      <c r="A28" s="157">
        <v>13</v>
      </c>
      <c r="B28" s="209" t="s">
        <v>54</v>
      </c>
      <c r="C28" s="208">
        <v>52122</v>
      </c>
      <c r="D28" s="211" t="e">
        <f>D50+D154+#REF!+#REF!</f>
        <v>#REF!</v>
      </c>
      <c r="E28" s="211" t="e">
        <f>E50+E154+#REF!+#REF!</f>
        <v>#REF!</v>
      </c>
      <c r="F28" s="211" t="e">
        <f>F50+F154+#REF!+#REF!</f>
        <v>#REF!</v>
      </c>
      <c r="G28" s="211">
        <v>3825.4</v>
      </c>
      <c r="H28" s="211">
        <f>SUM(H30:H32)</f>
        <v>6356.5</v>
      </c>
      <c r="I28" s="211">
        <v>8081</v>
      </c>
      <c r="J28" s="218">
        <v>8687</v>
      </c>
      <c r="K28" s="216">
        <v>8687</v>
      </c>
      <c r="L28" s="216">
        <v>8687</v>
      </c>
      <c r="M28" s="216">
        <v>8687</v>
      </c>
      <c r="N28" s="216">
        <v>8687</v>
      </c>
      <c r="O28" s="216">
        <v>8687</v>
      </c>
      <c r="P28" s="212"/>
    </row>
    <row r="29" spans="1:17" ht="8.25" hidden="1" customHeight="1" x14ac:dyDescent="0.2">
      <c r="A29" s="179"/>
      <c r="B29" s="210"/>
      <c r="C29" s="208"/>
      <c r="D29" s="211"/>
      <c r="E29" s="211"/>
      <c r="F29" s="211"/>
      <c r="G29" s="211"/>
      <c r="H29" s="211"/>
      <c r="I29" s="211"/>
      <c r="J29" s="218"/>
      <c r="K29" s="216"/>
      <c r="L29" s="216"/>
      <c r="M29" s="216"/>
      <c r="N29" s="216"/>
      <c r="O29" s="216"/>
      <c r="P29" s="212"/>
    </row>
    <row r="30" spans="1:17" ht="13.5" thickBot="1" x14ac:dyDescent="0.25">
      <c r="A30" s="16">
        <v>14</v>
      </c>
      <c r="B30" s="62" t="s">
        <v>17</v>
      </c>
      <c r="C30" s="39">
        <v>0</v>
      </c>
      <c r="D30" s="28" t="e">
        <f>D51+D155+#REF!+#REF!</f>
        <v>#REF!</v>
      </c>
      <c r="E30" s="28" t="e">
        <f>E51+E155+#REF!+#REF!</f>
        <v>#REF!</v>
      </c>
      <c r="F30" s="28" t="e">
        <f>F51+F155+#REF!+#REF!</f>
        <v>#REF!</v>
      </c>
      <c r="G30" s="28">
        <v>93</v>
      </c>
      <c r="H30" s="28">
        <v>1729.5</v>
      </c>
      <c r="I30" s="28">
        <v>0</v>
      </c>
      <c r="J30" s="83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85"/>
    </row>
    <row r="31" spans="1:17" ht="13.5" thickBot="1" x14ac:dyDescent="0.25">
      <c r="A31" s="16"/>
      <c r="B31" s="62"/>
      <c r="C31" s="22"/>
      <c r="D31" s="17"/>
      <c r="E31" s="17"/>
      <c r="F31" s="17"/>
      <c r="G31" s="17"/>
      <c r="H31" s="17"/>
      <c r="I31" s="17"/>
      <c r="J31" s="100"/>
      <c r="K31" s="48"/>
      <c r="L31" s="48"/>
      <c r="M31" s="48"/>
      <c r="N31" s="48"/>
      <c r="O31" s="48"/>
      <c r="P31" s="23"/>
    </row>
    <row r="32" spans="1:17" ht="14.25" customHeight="1" thickBot="1" x14ac:dyDescent="0.25">
      <c r="A32" s="20">
        <v>15</v>
      </c>
      <c r="B32" s="32" t="s">
        <v>55</v>
      </c>
      <c r="C32" s="22">
        <v>52122</v>
      </c>
      <c r="D32" s="22" t="e">
        <f>D52+D156+#REF!+#REF!</f>
        <v>#REF!</v>
      </c>
      <c r="E32" s="22" t="e">
        <f>E52+E156+#REF!+#REF!</f>
        <v>#REF!</v>
      </c>
      <c r="F32" s="22" t="e">
        <f>F52+F156+#REF!+#REF!</f>
        <v>#REF!</v>
      </c>
      <c r="G32" s="22">
        <v>3732.4</v>
      </c>
      <c r="H32" s="22">
        <f>4367+260</f>
        <v>4627</v>
      </c>
      <c r="I32" s="22">
        <v>8081</v>
      </c>
      <c r="J32" s="22">
        <v>8687</v>
      </c>
      <c r="K32" s="22">
        <v>8687</v>
      </c>
      <c r="L32" s="22">
        <v>8687</v>
      </c>
      <c r="M32" s="22">
        <v>8687</v>
      </c>
      <c r="N32" s="22">
        <v>8687</v>
      </c>
      <c r="O32" s="22">
        <v>8687</v>
      </c>
      <c r="P32" s="65"/>
    </row>
    <row r="33" spans="1:16" ht="19.5" customHeight="1" thickBot="1" x14ac:dyDescent="0.25">
      <c r="A33" s="20">
        <v>16</v>
      </c>
      <c r="B33" s="32" t="s">
        <v>19</v>
      </c>
      <c r="C33" s="19">
        <f>D33+E33+F33+G33+H33+I33+J33</f>
        <v>0</v>
      </c>
      <c r="D33" s="19" t="s">
        <v>26</v>
      </c>
      <c r="E33" s="19" t="s">
        <v>26</v>
      </c>
      <c r="F33" s="19" t="s">
        <v>26</v>
      </c>
      <c r="G33" s="19" t="s">
        <v>26</v>
      </c>
      <c r="H33" s="19" t="s">
        <v>26</v>
      </c>
      <c r="I33" s="19" t="s">
        <v>26</v>
      </c>
      <c r="J33" s="19" t="s">
        <v>26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33"/>
    </row>
    <row r="34" spans="1:16" ht="13.5" thickBot="1" x14ac:dyDescent="0.25">
      <c r="A34" s="5">
        <v>17</v>
      </c>
      <c r="B34" s="187" t="s">
        <v>20</v>
      </c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9"/>
    </row>
    <row r="35" spans="1:16" ht="48.75" thickBot="1" x14ac:dyDescent="0.25">
      <c r="A35" s="5">
        <v>18</v>
      </c>
      <c r="B35" s="25" t="s">
        <v>21</v>
      </c>
      <c r="C35" s="22">
        <v>48462</v>
      </c>
      <c r="D35" s="22">
        <f>D40+D45+D50</f>
        <v>2166</v>
      </c>
      <c r="E35" s="22">
        <f>E40+E45+E50</f>
        <v>2664.4</v>
      </c>
      <c r="F35" s="22">
        <v>2788.9</v>
      </c>
      <c r="G35" s="22">
        <f>G40+G45+G50</f>
        <v>3336.4</v>
      </c>
      <c r="H35" s="22">
        <f>SUM(H36:H37)</f>
        <v>4503</v>
      </c>
      <c r="I35" s="22">
        <v>7581</v>
      </c>
      <c r="J35" s="22">
        <v>8077</v>
      </c>
      <c r="K35" s="22">
        <v>8077</v>
      </c>
      <c r="L35" s="22">
        <v>8077</v>
      </c>
      <c r="M35" s="22">
        <v>8077</v>
      </c>
      <c r="N35" s="22">
        <v>8077</v>
      </c>
      <c r="O35" s="22">
        <v>8077</v>
      </c>
      <c r="P35" s="19"/>
    </row>
    <row r="36" spans="1:16" ht="13.5" thickBot="1" x14ac:dyDescent="0.25">
      <c r="A36" s="5">
        <v>19</v>
      </c>
      <c r="B36" s="34" t="s">
        <v>17</v>
      </c>
      <c r="C36" s="17">
        <v>0</v>
      </c>
      <c r="D36" s="17">
        <f t="shared" ref="D36:I36" si="1">D41+D46+D51</f>
        <v>0</v>
      </c>
      <c r="E36" s="17">
        <f t="shared" si="1"/>
        <v>0</v>
      </c>
      <c r="F36" s="17">
        <f t="shared" si="1"/>
        <v>0</v>
      </c>
      <c r="G36" s="17">
        <f t="shared" si="1"/>
        <v>0</v>
      </c>
      <c r="H36" s="17">
        <v>995</v>
      </c>
      <c r="I36" s="17">
        <f t="shared" si="1"/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9"/>
    </row>
    <row r="37" spans="1:16" ht="13.5" thickBot="1" x14ac:dyDescent="0.25">
      <c r="A37" s="5">
        <v>20</v>
      </c>
      <c r="B37" s="34" t="s">
        <v>18</v>
      </c>
      <c r="C37" s="17">
        <v>48462</v>
      </c>
      <c r="D37" s="17">
        <f>D42+D47+D52</f>
        <v>2166</v>
      </c>
      <c r="E37" s="17">
        <f>E42+E47+E52</f>
        <v>2664.4</v>
      </c>
      <c r="F37" s="17">
        <v>2788.9</v>
      </c>
      <c r="G37" s="17">
        <f>G42+G47+G52</f>
        <v>3336.4</v>
      </c>
      <c r="H37" s="17">
        <f>H42+H47+H52</f>
        <v>3508</v>
      </c>
      <c r="I37" s="17">
        <v>7581</v>
      </c>
      <c r="J37" s="17">
        <v>8077</v>
      </c>
      <c r="K37" s="22">
        <v>8077</v>
      </c>
      <c r="L37" s="22">
        <v>8077</v>
      </c>
      <c r="M37" s="22">
        <v>8077</v>
      </c>
      <c r="N37" s="22">
        <v>8077</v>
      </c>
      <c r="O37" s="22">
        <v>8077</v>
      </c>
      <c r="P37" s="23"/>
    </row>
    <row r="38" spans="1:16" ht="24" customHeight="1" thickBot="1" x14ac:dyDescent="0.25">
      <c r="A38" s="5">
        <v>21</v>
      </c>
      <c r="B38" s="34" t="s">
        <v>19</v>
      </c>
      <c r="C38" s="18">
        <f>D38+E38+F38+G38+H38+I38+J38</f>
        <v>0</v>
      </c>
      <c r="D38" s="19" t="s">
        <v>26</v>
      </c>
      <c r="E38" s="19" t="s">
        <v>26</v>
      </c>
      <c r="F38" s="19" t="s">
        <v>26</v>
      </c>
      <c r="G38" s="19" t="s">
        <v>26</v>
      </c>
      <c r="H38" s="19" t="s">
        <v>26</v>
      </c>
      <c r="I38" s="19" t="s">
        <v>26</v>
      </c>
      <c r="J38" s="19" t="s">
        <v>26</v>
      </c>
      <c r="K38" s="19" t="s">
        <v>26</v>
      </c>
      <c r="L38" s="19" t="s">
        <v>26</v>
      </c>
      <c r="M38" s="19" t="s">
        <v>26</v>
      </c>
      <c r="N38" s="19" t="s">
        <v>26</v>
      </c>
      <c r="O38" s="19" t="s">
        <v>26</v>
      </c>
      <c r="P38" s="19"/>
    </row>
    <row r="39" spans="1:16" ht="13.5" thickBot="1" x14ac:dyDescent="0.25">
      <c r="A39" s="5">
        <v>22</v>
      </c>
      <c r="B39" s="187" t="s">
        <v>58</v>
      </c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9"/>
    </row>
    <row r="40" spans="1:16" ht="36.75" thickBot="1" x14ac:dyDescent="0.25">
      <c r="A40" s="5">
        <v>23</v>
      </c>
      <c r="B40" s="25" t="s">
        <v>56</v>
      </c>
      <c r="C40" s="17">
        <f>D40+E40+F40+G40+H40+I40+J40</f>
        <v>0</v>
      </c>
      <c r="D40" s="17">
        <f>D51+D56+D66+D71</f>
        <v>0</v>
      </c>
      <c r="E40" s="17">
        <f>E51+E56+E66+E71</f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23"/>
    </row>
    <row r="41" spans="1:16" ht="23.25" customHeight="1" thickBot="1" x14ac:dyDescent="0.25">
      <c r="A41" s="5">
        <v>24</v>
      </c>
      <c r="B41" s="34" t="s">
        <v>17</v>
      </c>
      <c r="C41" s="18">
        <f>D41+E41+F41+G41+H41+I41+J41</f>
        <v>0</v>
      </c>
      <c r="D41" s="19" t="s">
        <v>26</v>
      </c>
      <c r="E41" s="19" t="s">
        <v>26</v>
      </c>
      <c r="F41" s="19" t="s">
        <v>26</v>
      </c>
      <c r="G41" s="19" t="s">
        <v>26</v>
      </c>
      <c r="H41" s="19" t="s">
        <v>26</v>
      </c>
      <c r="I41" s="19">
        <v>0</v>
      </c>
      <c r="J41" s="19" t="s">
        <v>26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9"/>
    </row>
    <row r="42" spans="1:16" ht="13.5" thickBot="1" x14ac:dyDescent="0.25">
      <c r="A42" s="5">
        <v>25</v>
      </c>
      <c r="B42" s="34" t="s">
        <v>18</v>
      </c>
      <c r="C42" s="17">
        <f>D42+E42+F42+G42+H42+I42+J42</f>
        <v>0</v>
      </c>
      <c r="D42" s="17">
        <f t="shared" ref="D42:J42" si="2">D53+D58+D68+D73</f>
        <v>0</v>
      </c>
      <c r="E42" s="17">
        <f t="shared" si="2"/>
        <v>0</v>
      </c>
      <c r="F42" s="17">
        <f t="shared" si="2"/>
        <v>0</v>
      </c>
      <c r="G42" s="17">
        <f t="shared" si="2"/>
        <v>0</v>
      </c>
      <c r="H42" s="17">
        <f t="shared" si="2"/>
        <v>0</v>
      </c>
      <c r="I42" s="17">
        <v>0</v>
      </c>
      <c r="J42" s="17">
        <f t="shared" si="2"/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23"/>
    </row>
    <row r="43" spans="1:16" ht="22.5" customHeight="1" thickBot="1" x14ac:dyDescent="0.25">
      <c r="A43" s="5">
        <v>26</v>
      </c>
      <c r="B43" s="34" t="s">
        <v>19</v>
      </c>
      <c r="C43" s="18">
        <f>D43+E43+F43+G43+H43+I43+J43</f>
        <v>0</v>
      </c>
      <c r="D43" s="19" t="s">
        <v>26</v>
      </c>
      <c r="E43" s="19" t="s">
        <v>26</v>
      </c>
      <c r="F43" s="19" t="s">
        <v>26</v>
      </c>
      <c r="G43" s="19" t="s">
        <v>26</v>
      </c>
      <c r="H43" s="19" t="s">
        <v>26</v>
      </c>
      <c r="I43" s="19" t="s">
        <v>26</v>
      </c>
      <c r="J43" s="19" t="s">
        <v>26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9"/>
    </row>
    <row r="44" spans="1:16" ht="13.5" thickBot="1" x14ac:dyDescent="0.25">
      <c r="A44" s="5">
        <v>27</v>
      </c>
      <c r="B44" s="187" t="s">
        <v>59</v>
      </c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9"/>
    </row>
    <row r="45" spans="1:16" ht="48.75" thickBot="1" x14ac:dyDescent="0.25">
      <c r="A45" s="5">
        <v>28</v>
      </c>
      <c r="B45" s="25" t="s">
        <v>57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23"/>
    </row>
    <row r="46" spans="1:16" ht="13.5" customHeight="1" thickBot="1" x14ac:dyDescent="0.25">
      <c r="A46" s="5">
        <v>29</v>
      </c>
      <c r="B46" s="34" t="s">
        <v>17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9"/>
    </row>
    <row r="47" spans="1:16" ht="13.5" thickBot="1" x14ac:dyDescent="0.25">
      <c r="A47" s="5">
        <v>30</v>
      </c>
      <c r="B47" s="34" t="s">
        <v>18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23"/>
    </row>
    <row r="48" spans="1:16" ht="27" customHeight="1" thickBot="1" x14ac:dyDescent="0.25">
      <c r="A48" s="5">
        <v>31</v>
      </c>
      <c r="B48" s="34" t="s">
        <v>19</v>
      </c>
      <c r="C48" s="18">
        <f>D48+E48+F48+G48+H48+I48+J48</f>
        <v>0</v>
      </c>
      <c r="D48" s="19" t="s">
        <v>26</v>
      </c>
      <c r="E48" s="19" t="s">
        <v>26</v>
      </c>
      <c r="F48" s="19" t="s">
        <v>26</v>
      </c>
      <c r="G48" s="19" t="s">
        <v>26</v>
      </c>
      <c r="H48" s="19" t="s">
        <v>26</v>
      </c>
      <c r="I48" s="19" t="s">
        <v>26</v>
      </c>
      <c r="J48" s="19" t="s">
        <v>26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9"/>
    </row>
    <row r="49" spans="1:16" ht="13.5" thickBot="1" x14ac:dyDescent="0.25">
      <c r="A49" s="5">
        <v>32</v>
      </c>
      <c r="B49" s="187" t="s">
        <v>67</v>
      </c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9"/>
    </row>
    <row r="50" spans="1:16" ht="24.75" thickBot="1" x14ac:dyDescent="0.25">
      <c r="A50" s="5">
        <v>33</v>
      </c>
      <c r="B50" s="25" t="s">
        <v>60</v>
      </c>
      <c r="C50" s="17">
        <v>48462</v>
      </c>
      <c r="D50" s="17">
        <f>D54+D64+D69+D74</f>
        <v>2166</v>
      </c>
      <c r="E50" s="17">
        <f>E54+E64+E69+E74</f>
        <v>2664.4</v>
      </c>
      <c r="F50" s="17">
        <v>2788.9</v>
      </c>
      <c r="G50" s="17">
        <f>G54+G64+G69+G74</f>
        <v>3336.4</v>
      </c>
      <c r="H50" s="17">
        <f>H54+H64+H69+H74</f>
        <v>4503</v>
      </c>
      <c r="I50" s="17">
        <v>7581</v>
      </c>
      <c r="J50" s="17">
        <v>8077</v>
      </c>
      <c r="K50" s="17">
        <v>8077</v>
      </c>
      <c r="L50" s="17">
        <v>8077</v>
      </c>
      <c r="M50" s="17">
        <v>8077</v>
      </c>
      <c r="N50" s="17">
        <v>8077</v>
      </c>
      <c r="O50" s="17">
        <v>8077</v>
      </c>
      <c r="P50" s="23"/>
    </row>
    <row r="51" spans="1:16" ht="13.5" thickBot="1" x14ac:dyDescent="0.25">
      <c r="A51" s="5">
        <v>34</v>
      </c>
      <c r="B51" s="34" t="s">
        <v>17</v>
      </c>
      <c r="C51" s="17">
        <v>0</v>
      </c>
      <c r="D51" s="17">
        <f t="shared" ref="D51:J51" si="3">D56+D66+D71+D76</f>
        <v>0</v>
      </c>
      <c r="E51" s="17">
        <f t="shared" si="3"/>
        <v>0</v>
      </c>
      <c r="F51" s="17">
        <f t="shared" si="3"/>
        <v>0</v>
      </c>
      <c r="G51" s="17">
        <f t="shared" si="3"/>
        <v>0</v>
      </c>
      <c r="H51" s="17">
        <v>995</v>
      </c>
      <c r="I51" s="17">
        <f t="shared" si="3"/>
        <v>0</v>
      </c>
      <c r="J51" s="17">
        <f t="shared" si="3"/>
        <v>0</v>
      </c>
      <c r="K51" s="19" t="s">
        <v>26</v>
      </c>
      <c r="L51" s="19" t="s">
        <v>26</v>
      </c>
      <c r="M51" s="19" t="s">
        <v>26</v>
      </c>
      <c r="N51" s="19" t="s">
        <v>26</v>
      </c>
      <c r="O51" s="19" t="s">
        <v>26</v>
      </c>
      <c r="P51" s="19"/>
    </row>
    <row r="52" spans="1:16" ht="13.5" thickBot="1" x14ac:dyDescent="0.25">
      <c r="A52" s="5">
        <v>35</v>
      </c>
      <c r="B52" s="34" t="s">
        <v>18</v>
      </c>
      <c r="C52" s="17">
        <v>48462</v>
      </c>
      <c r="D52" s="17">
        <f>D57+D62+D77</f>
        <v>2166</v>
      </c>
      <c r="E52" s="17">
        <f>E57+E62+E77</f>
        <v>2664.4</v>
      </c>
      <c r="F52" s="17">
        <v>2788.9</v>
      </c>
      <c r="G52" s="17">
        <f>G57+G62+G77</f>
        <v>3336.4</v>
      </c>
      <c r="H52" s="17">
        <f>H57+H62+H77</f>
        <v>3508</v>
      </c>
      <c r="I52" s="17">
        <v>7581</v>
      </c>
      <c r="J52" s="17">
        <v>8077</v>
      </c>
      <c r="K52" s="17">
        <v>8077</v>
      </c>
      <c r="L52" s="17">
        <v>8077</v>
      </c>
      <c r="M52" s="17">
        <v>8077</v>
      </c>
      <c r="N52" s="17">
        <v>8077</v>
      </c>
      <c r="O52" s="17">
        <v>8077</v>
      </c>
      <c r="P52" s="23"/>
    </row>
    <row r="53" spans="1:16" ht="24" customHeight="1" thickBot="1" x14ac:dyDescent="0.25">
      <c r="A53" s="5">
        <v>36</v>
      </c>
      <c r="B53" s="34" t="s">
        <v>19</v>
      </c>
      <c r="C53" s="19" t="s">
        <v>26</v>
      </c>
      <c r="D53" s="19" t="s">
        <v>26</v>
      </c>
      <c r="E53" s="19" t="s">
        <v>26</v>
      </c>
      <c r="F53" s="19" t="s">
        <v>26</v>
      </c>
      <c r="G53" s="19" t="s">
        <v>26</v>
      </c>
      <c r="H53" s="19" t="s">
        <v>26</v>
      </c>
      <c r="I53" s="19" t="s">
        <v>26</v>
      </c>
      <c r="J53" s="19" t="s">
        <v>26</v>
      </c>
      <c r="K53" s="19" t="s">
        <v>26</v>
      </c>
      <c r="L53" s="19" t="s">
        <v>26</v>
      </c>
      <c r="M53" s="19" t="s">
        <v>26</v>
      </c>
      <c r="N53" s="19" t="s">
        <v>26</v>
      </c>
      <c r="O53" s="19" t="s">
        <v>26</v>
      </c>
      <c r="P53" s="19"/>
    </row>
    <row r="54" spans="1:16" x14ac:dyDescent="0.2">
      <c r="A54" s="157">
        <v>37</v>
      </c>
      <c r="B54" s="35" t="s">
        <v>34</v>
      </c>
      <c r="C54" s="155">
        <v>38862</v>
      </c>
      <c r="D54" s="155">
        <f t="shared" ref="D54:I54" si="4">D56+D57+D58</f>
        <v>1000</v>
      </c>
      <c r="E54" s="155">
        <f t="shared" si="4"/>
        <v>1809.2</v>
      </c>
      <c r="F54" s="155">
        <f t="shared" si="4"/>
        <v>2000</v>
      </c>
      <c r="G54" s="155">
        <v>2799.4</v>
      </c>
      <c r="H54" s="155">
        <f t="shared" si="4"/>
        <v>3753</v>
      </c>
      <c r="I54" s="155">
        <f t="shared" si="4"/>
        <v>6477</v>
      </c>
      <c r="J54" s="155">
        <v>6477</v>
      </c>
      <c r="K54" s="155">
        <v>6477</v>
      </c>
      <c r="L54" s="155">
        <v>6477</v>
      </c>
      <c r="M54" s="57"/>
      <c r="N54" s="57"/>
      <c r="O54" s="57"/>
      <c r="P54" s="185"/>
    </row>
    <row r="55" spans="1:16" ht="77.25" thickBot="1" x14ac:dyDescent="0.25">
      <c r="A55" s="179"/>
      <c r="B55" s="37" t="s">
        <v>47</v>
      </c>
      <c r="C55" s="156"/>
      <c r="D55" s="156"/>
      <c r="E55" s="156"/>
      <c r="F55" s="156"/>
      <c r="G55" s="156"/>
      <c r="H55" s="156"/>
      <c r="I55" s="156"/>
      <c r="J55" s="156"/>
      <c r="K55" s="219"/>
      <c r="L55" s="219"/>
      <c r="M55" s="60">
        <v>6477</v>
      </c>
      <c r="N55" s="60">
        <v>6477</v>
      </c>
      <c r="O55" s="60">
        <v>6477</v>
      </c>
      <c r="P55" s="217"/>
    </row>
    <row r="56" spans="1:16" ht="17.25" customHeight="1" thickBot="1" x14ac:dyDescent="0.25">
      <c r="A56" s="16">
        <v>38</v>
      </c>
      <c r="B56" s="30" t="s">
        <v>17</v>
      </c>
      <c r="C56" s="17">
        <v>0</v>
      </c>
      <c r="D56" s="19" t="s">
        <v>26</v>
      </c>
      <c r="E56" s="19" t="s">
        <v>26</v>
      </c>
      <c r="F56" s="17">
        <v>0</v>
      </c>
      <c r="G56" s="17">
        <v>0</v>
      </c>
      <c r="H56" s="17">
        <v>745</v>
      </c>
      <c r="I56" s="17">
        <v>0</v>
      </c>
      <c r="J56" s="17">
        <v>0</v>
      </c>
      <c r="K56" s="96" t="s">
        <v>26</v>
      </c>
      <c r="L56" s="97" t="s">
        <v>26</v>
      </c>
      <c r="M56" s="97" t="s">
        <v>26</v>
      </c>
      <c r="N56" s="97" t="s">
        <v>26</v>
      </c>
      <c r="O56" s="97" t="s">
        <v>26</v>
      </c>
      <c r="P56" s="66"/>
    </row>
    <row r="57" spans="1:16" ht="13.5" thickBot="1" x14ac:dyDescent="0.25">
      <c r="A57" s="16">
        <v>39</v>
      </c>
      <c r="B57" s="30" t="s">
        <v>18</v>
      </c>
      <c r="C57" s="22">
        <v>38862</v>
      </c>
      <c r="D57" s="23" t="s">
        <v>27</v>
      </c>
      <c r="E57" s="23">
        <v>1809.2</v>
      </c>
      <c r="F57" s="22">
        <v>2000</v>
      </c>
      <c r="G57" s="23">
        <v>2799.4</v>
      </c>
      <c r="H57" s="23">
        <v>3008</v>
      </c>
      <c r="I57" s="23">
        <v>6477</v>
      </c>
      <c r="J57" s="23">
        <v>6477</v>
      </c>
      <c r="K57" s="23">
        <v>6477</v>
      </c>
      <c r="L57" s="23">
        <v>6477</v>
      </c>
      <c r="M57" s="23">
        <v>6477</v>
      </c>
      <c r="N57" s="23">
        <v>6477</v>
      </c>
      <c r="O57" s="23">
        <v>6477</v>
      </c>
      <c r="P57" s="24"/>
    </row>
    <row r="58" spans="1:16" ht="28.5" customHeight="1" thickBot="1" x14ac:dyDescent="0.25">
      <c r="A58" s="16">
        <v>40</v>
      </c>
      <c r="B58" s="30" t="s">
        <v>19</v>
      </c>
      <c r="C58" s="19" t="s">
        <v>26</v>
      </c>
      <c r="D58" s="19" t="s">
        <v>26</v>
      </c>
      <c r="E58" s="19" t="s">
        <v>26</v>
      </c>
      <c r="F58" s="19" t="s">
        <v>26</v>
      </c>
      <c r="G58" s="19" t="s">
        <v>26</v>
      </c>
      <c r="H58" s="19" t="s">
        <v>26</v>
      </c>
      <c r="I58" s="19" t="s">
        <v>26</v>
      </c>
      <c r="J58" s="19" t="s">
        <v>26</v>
      </c>
      <c r="K58" s="19" t="s">
        <v>26</v>
      </c>
      <c r="L58" s="19" t="s">
        <v>26</v>
      </c>
      <c r="M58" s="19" t="s">
        <v>26</v>
      </c>
      <c r="N58" s="19" t="s">
        <v>26</v>
      </c>
      <c r="O58" s="19" t="s">
        <v>26</v>
      </c>
      <c r="P58" s="24"/>
    </row>
    <row r="59" spans="1:16" x14ac:dyDescent="0.2">
      <c r="A59" s="157">
        <v>41</v>
      </c>
      <c r="B59" s="35" t="s">
        <v>23</v>
      </c>
      <c r="C59" s="155">
        <v>600</v>
      </c>
      <c r="D59" s="155">
        <f t="shared" ref="D59:J59" si="5">D61+D62+D63</f>
        <v>120</v>
      </c>
      <c r="E59" s="155">
        <f t="shared" si="5"/>
        <v>20</v>
      </c>
      <c r="F59" s="155">
        <f t="shared" si="5"/>
        <v>20</v>
      </c>
      <c r="G59" s="155">
        <f t="shared" si="5"/>
        <v>7</v>
      </c>
      <c r="H59" s="155">
        <f t="shared" si="5"/>
        <v>0</v>
      </c>
      <c r="I59" s="155">
        <f t="shared" si="5"/>
        <v>80</v>
      </c>
      <c r="J59" s="155">
        <f t="shared" si="5"/>
        <v>100</v>
      </c>
      <c r="K59" s="155">
        <v>100</v>
      </c>
      <c r="L59" s="155">
        <v>100</v>
      </c>
      <c r="M59" s="60"/>
      <c r="N59" s="60"/>
      <c r="O59" s="60"/>
      <c r="P59" s="217"/>
    </row>
    <row r="60" spans="1:16" ht="51.75" thickBot="1" x14ac:dyDescent="0.25">
      <c r="A60" s="179"/>
      <c r="B60" s="34" t="s">
        <v>63</v>
      </c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58">
        <v>100</v>
      </c>
      <c r="N60" s="58">
        <v>100</v>
      </c>
      <c r="O60" s="58">
        <v>100</v>
      </c>
      <c r="P60" s="186"/>
    </row>
    <row r="61" spans="1:16" ht="13.5" customHeight="1" thickBot="1" x14ac:dyDescent="0.25">
      <c r="A61" s="5">
        <v>42</v>
      </c>
      <c r="B61" s="34" t="s">
        <v>17</v>
      </c>
      <c r="C61" s="19" t="s">
        <v>26</v>
      </c>
      <c r="D61" s="19" t="s">
        <v>26</v>
      </c>
      <c r="E61" s="19" t="s">
        <v>26</v>
      </c>
      <c r="F61" s="19" t="s">
        <v>26</v>
      </c>
      <c r="G61" s="19" t="s">
        <v>26</v>
      </c>
      <c r="H61" s="19" t="s">
        <v>26</v>
      </c>
      <c r="I61" s="19" t="s">
        <v>26</v>
      </c>
      <c r="J61" s="19" t="s">
        <v>26</v>
      </c>
      <c r="K61" s="19" t="s">
        <v>26</v>
      </c>
      <c r="L61" s="19" t="s">
        <v>26</v>
      </c>
      <c r="M61" s="19" t="s">
        <v>26</v>
      </c>
      <c r="N61" s="19" t="s">
        <v>26</v>
      </c>
      <c r="O61" s="19" t="s">
        <v>26</v>
      </c>
      <c r="P61" s="23"/>
    </row>
    <row r="62" spans="1:16" ht="13.5" thickBot="1" x14ac:dyDescent="0.25">
      <c r="A62" s="5">
        <v>43</v>
      </c>
      <c r="B62" s="34" t="s">
        <v>22</v>
      </c>
      <c r="C62" s="17">
        <v>600</v>
      </c>
      <c r="D62" s="17">
        <f>D67+D72</f>
        <v>120</v>
      </c>
      <c r="E62" s="17">
        <f>E67+E72</f>
        <v>20</v>
      </c>
      <c r="F62" s="17">
        <f>F67+F72</f>
        <v>20</v>
      </c>
      <c r="G62" s="17">
        <v>7</v>
      </c>
      <c r="H62" s="17">
        <v>0</v>
      </c>
      <c r="I62" s="17">
        <v>80</v>
      </c>
      <c r="J62" s="17">
        <v>100</v>
      </c>
      <c r="K62" s="17">
        <v>100</v>
      </c>
      <c r="L62" s="17">
        <v>100</v>
      </c>
      <c r="M62" s="17">
        <v>100</v>
      </c>
      <c r="N62" s="17">
        <v>100</v>
      </c>
      <c r="O62" s="17">
        <v>100</v>
      </c>
      <c r="P62" s="23"/>
    </row>
    <row r="63" spans="1:16" ht="13.5" customHeight="1" thickBot="1" x14ac:dyDescent="0.25">
      <c r="A63" s="5">
        <v>44</v>
      </c>
      <c r="B63" s="34" t="s">
        <v>19</v>
      </c>
      <c r="C63" s="19" t="s">
        <v>26</v>
      </c>
      <c r="D63" s="19" t="s">
        <v>26</v>
      </c>
      <c r="E63" s="19" t="s">
        <v>26</v>
      </c>
      <c r="F63" s="19" t="s">
        <v>26</v>
      </c>
      <c r="G63" s="19">
        <v>0</v>
      </c>
      <c r="H63" s="19" t="s">
        <v>26</v>
      </c>
      <c r="I63" s="19" t="s">
        <v>26</v>
      </c>
      <c r="J63" s="19" t="s">
        <v>26</v>
      </c>
      <c r="K63" s="19" t="s">
        <v>26</v>
      </c>
      <c r="L63" s="19" t="s">
        <v>26</v>
      </c>
      <c r="M63" s="19" t="s">
        <v>26</v>
      </c>
      <c r="N63" s="19" t="s">
        <v>26</v>
      </c>
      <c r="O63" s="19" t="s">
        <v>26</v>
      </c>
      <c r="P63" s="19"/>
    </row>
    <row r="64" spans="1:16" x14ac:dyDescent="0.2">
      <c r="A64" s="157">
        <v>45</v>
      </c>
      <c r="B64" s="35"/>
      <c r="C64" s="159">
        <v>360</v>
      </c>
      <c r="D64" s="159">
        <f>D66+D67+D68</f>
        <v>80</v>
      </c>
      <c r="E64" s="159">
        <v>10</v>
      </c>
      <c r="F64" s="159">
        <f>F66+F67+F68</f>
        <v>15</v>
      </c>
      <c r="G64" s="159">
        <f>G66+G67+G68</f>
        <v>7</v>
      </c>
      <c r="H64" s="159">
        <f>H66+H67+H68</f>
        <v>0</v>
      </c>
      <c r="I64" s="159">
        <f>I66+I67+I68</f>
        <v>40</v>
      </c>
      <c r="J64" s="159">
        <f>J66+J67+J68</f>
        <v>60</v>
      </c>
      <c r="K64" s="159">
        <v>60</v>
      </c>
      <c r="L64" s="159">
        <v>60</v>
      </c>
      <c r="M64" s="59"/>
      <c r="N64" s="59"/>
      <c r="O64" s="59"/>
      <c r="P64" s="217"/>
    </row>
    <row r="65" spans="1:17" ht="77.25" thickBot="1" x14ac:dyDescent="0.25">
      <c r="A65" s="179"/>
      <c r="B65" s="34" t="s">
        <v>64</v>
      </c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9">
        <v>60</v>
      </c>
      <c r="N65" s="19">
        <v>60</v>
      </c>
      <c r="O65" s="19">
        <v>60</v>
      </c>
      <c r="P65" s="186"/>
    </row>
    <row r="66" spans="1:17" ht="25.5" customHeight="1" thickBot="1" x14ac:dyDescent="0.25">
      <c r="A66" s="5">
        <v>46</v>
      </c>
      <c r="B66" s="34" t="s">
        <v>17</v>
      </c>
      <c r="C66" s="19" t="s">
        <v>26</v>
      </c>
      <c r="D66" s="19" t="s">
        <v>26</v>
      </c>
      <c r="E66" s="19" t="s">
        <v>26</v>
      </c>
      <c r="F66" s="19" t="s">
        <v>26</v>
      </c>
      <c r="G66" s="19" t="s">
        <v>26</v>
      </c>
      <c r="H66" s="19" t="s">
        <v>26</v>
      </c>
      <c r="I66" s="19" t="s">
        <v>26</v>
      </c>
      <c r="J66" s="19" t="s">
        <v>26</v>
      </c>
      <c r="K66" s="19" t="s">
        <v>26</v>
      </c>
      <c r="L66" s="19" t="s">
        <v>26</v>
      </c>
      <c r="M66" s="19" t="s">
        <v>26</v>
      </c>
      <c r="N66" s="19" t="s">
        <v>26</v>
      </c>
      <c r="O66" s="19" t="s">
        <v>26</v>
      </c>
      <c r="P66" s="23"/>
    </row>
    <row r="67" spans="1:17" ht="13.5" thickBot="1" x14ac:dyDescent="0.25">
      <c r="A67" s="5">
        <v>47</v>
      </c>
      <c r="B67" s="34" t="s">
        <v>22</v>
      </c>
      <c r="C67" s="17">
        <v>360</v>
      </c>
      <c r="D67" s="19" t="s">
        <v>42</v>
      </c>
      <c r="E67" s="17">
        <v>10</v>
      </c>
      <c r="F67" s="19">
        <v>15</v>
      </c>
      <c r="G67" s="19">
        <v>7</v>
      </c>
      <c r="H67" s="19">
        <v>0</v>
      </c>
      <c r="I67" s="19">
        <v>40</v>
      </c>
      <c r="J67" s="19">
        <v>60</v>
      </c>
      <c r="K67" s="19">
        <v>60</v>
      </c>
      <c r="L67" s="19">
        <v>60</v>
      </c>
      <c r="M67" s="19">
        <v>60</v>
      </c>
      <c r="N67" s="19">
        <v>60</v>
      </c>
      <c r="O67" s="19">
        <v>60</v>
      </c>
      <c r="P67" s="23"/>
    </row>
    <row r="68" spans="1:17" ht="24" customHeight="1" thickBot="1" x14ac:dyDescent="0.25">
      <c r="A68" s="5">
        <v>48</v>
      </c>
      <c r="B68" s="34" t="s">
        <v>19</v>
      </c>
      <c r="C68" s="19" t="s">
        <v>26</v>
      </c>
      <c r="D68" s="19" t="s">
        <v>26</v>
      </c>
      <c r="E68" s="19" t="s">
        <v>26</v>
      </c>
      <c r="F68" s="19" t="s">
        <v>26</v>
      </c>
      <c r="G68" s="19" t="s">
        <v>26</v>
      </c>
      <c r="H68" s="19" t="s">
        <v>26</v>
      </c>
      <c r="I68" s="19" t="s">
        <v>26</v>
      </c>
      <c r="J68" s="19" t="s">
        <v>26</v>
      </c>
      <c r="K68" s="19" t="s">
        <v>26</v>
      </c>
      <c r="L68" s="19" t="s">
        <v>26</v>
      </c>
      <c r="M68" s="19" t="s">
        <v>26</v>
      </c>
      <c r="N68" s="19" t="s">
        <v>26</v>
      </c>
      <c r="O68" s="19" t="s">
        <v>26</v>
      </c>
      <c r="P68" s="19"/>
    </row>
    <row r="69" spans="1:17" x14ac:dyDescent="0.2">
      <c r="A69" s="157">
        <v>49</v>
      </c>
      <c r="B69" s="35"/>
      <c r="C69" s="185">
        <v>240</v>
      </c>
      <c r="D69" s="159">
        <f>D71+D72+D73</f>
        <v>40</v>
      </c>
      <c r="E69" s="159">
        <v>10</v>
      </c>
      <c r="F69" s="159">
        <f>F71+F72+F73</f>
        <v>5</v>
      </c>
      <c r="G69" s="159">
        <f>G71+G72+G73</f>
        <v>0</v>
      </c>
      <c r="H69" s="159">
        <f>H71+H72+H73</f>
        <v>0</v>
      </c>
      <c r="I69" s="159">
        <f>I71+I72+I73</f>
        <v>40</v>
      </c>
      <c r="J69" s="159">
        <v>40</v>
      </c>
      <c r="K69" s="159">
        <v>40</v>
      </c>
      <c r="L69" s="159">
        <v>40</v>
      </c>
      <c r="M69" s="54"/>
      <c r="N69" s="54"/>
      <c r="O69" s="54"/>
      <c r="P69" s="185"/>
    </row>
    <row r="70" spans="1:17" ht="39" thickBot="1" x14ac:dyDescent="0.25">
      <c r="A70" s="179"/>
      <c r="B70" s="34" t="s">
        <v>65</v>
      </c>
      <c r="C70" s="186"/>
      <c r="D70" s="160"/>
      <c r="E70" s="160"/>
      <c r="F70" s="160"/>
      <c r="G70" s="160"/>
      <c r="H70" s="160"/>
      <c r="I70" s="160"/>
      <c r="J70" s="160"/>
      <c r="K70" s="160"/>
      <c r="L70" s="160"/>
      <c r="M70" s="55">
        <v>40</v>
      </c>
      <c r="N70" s="55">
        <v>40</v>
      </c>
      <c r="O70" s="55">
        <v>40</v>
      </c>
      <c r="P70" s="186"/>
    </row>
    <row r="71" spans="1:17" ht="20.25" customHeight="1" thickBot="1" x14ac:dyDescent="0.25">
      <c r="A71" s="5">
        <v>50</v>
      </c>
      <c r="B71" s="34" t="s">
        <v>17</v>
      </c>
      <c r="C71" s="19" t="s">
        <v>26</v>
      </c>
      <c r="D71" s="19" t="s">
        <v>26</v>
      </c>
      <c r="E71" s="19" t="s">
        <v>26</v>
      </c>
      <c r="F71" s="19" t="s">
        <v>26</v>
      </c>
      <c r="G71" s="19" t="s">
        <v>26</v>
      </c>
      <c r="H71" s="19" t="s">
        <v>26</v>
      </c>
      <c r="I71" s="19" t="s">
        <v>26</v>
      </c>
      <c r="J71" s="19" t="s">
        <v>26</v>
      </c>
      <c r="K71" s="19" t="s">
        <v>26</v>
      </c>
      <c r="L71" s="19" t="s">
        <v>26</v>
      </c>
      <c r="M71" s="19" t="s">
        <v>26</v>
      </c>
      <c r="N71" s="19" t="s">
        <v>26</v>
      </c>
      <c r="O71" s="19" t="s">
        <v>26</v>
      </c>
      <c r="P71" s="19"/>
    </row>
    <row r="72" spans="1:17" ht="13.5" thickBot="1" x14ac:dyDescent="0.25">
      <c r="A72" s="5">
        <v>51</v>
      </c>
      <c r="B72" s="34" t="s">
        <v>22</v>
      </c>
      <c r="C72" s="19">
        <v>240</v>
      </c>
      <c r="D72" s="19" t="s">
        <v>43</v>
      </c>
      <c r="E72" s="17">
        <v>10</v>
      </c>
      <c r="F72" s="19">
        <v>5</v>
      </c>
      <c r="G72" s="19">
        <v>0</v>
      </c>
      <c r="H72" s="19">
        <v>0</v>
      </c>
      <c r="I72" s="19">
        <v>40</v>
      </c>
      <c r="J72" s="19">
        <v>40</v>
      </c>
      <c r="K72" s="19">
        <v>40</v>
      </c>
      <c r="L72" s="19">
        <v>40</v>
      </c>
      <c r="M72" s="19">
        <v>40</v>
      </c>
      <c r="N72" s="19">
        <v>40</v>
      </c>
      <c r="O72" s="19">
        <v>40</v>
      </c>
      <c r="P72" s="23"/>
    </row>
    <row r="73" spans="1:17" ht="25.5" customHeight="1" thickBot="1" x14ac:dyDescent="0.25">
      <c r="A73" s="5">
        <v>52</v>
      </c>
      <c r="B73" s="34" t="s">
        <v>19</v>
      </c>
      <c r="C73" s="19" t="s">
        <v>26</v>
      </c>
      <c r="D73" s="19" t="s">
        <v>26</v>
      </c>
      <c r="E73" s="19" t="s">
        <v>26</v>
      </c>
      <c r="F73" s="19" t="s">
        <v>26</v>
      </c>
      <c r="G73" s="19" t="s">
        <v>26</v>
      </c>
      <c r="H73" s="19" t="s">
        <v>26</v>
      </c>
      <c r="I73" s="19" t="s">
        <v>26</v>
      </c>
      <c r="J73" s="19" t="s">
        <v>26</v>
      </c>
      <c r="K73" s="19" t="s">
        <v>26</v>
      </c>
      <c r="L73" s="19" t="s">
        <v>26</v>
      </c>
      <c r="M73" s="19" t="s">
        <v>26</v>
      </c>
      <c r="N73" s="19" t="s">
        <v>26</v>
      </c>
      <c r="O73" s="19" t="s">
        <v>26</v>
      </c>
      <c r="P73" s="19"/>
    </row>
    <row r="74" spans="1:17" x14ac:dyDescent="0.2">
      <c r="A74" s="157">
        <v>53</v>
      </c>
      <c r="B74" s="35" t="s">
        <v>68</v>
      </c>
      <c r="C74" s="155">
        <v>9000</v>
      </c>
      <c r="D74" s="155">
        <f t="shared" ref="D74:I74" si="6">D76+D77+D78</f>
        <v>1046</v>
      </c>
      <c r="E74" s="155">
        <f t="shared" si="6"/>
        <v>835.2</v>
      </c>
      <c r="F74" s="155">
        <v>768.9</v>
      </c>
      <c r="G74" s="155">
        <f t="shared" si="6"/>
        <v>530</v>
      </c>
      <c r="H74" s="155">
        <f>SUM(H76:H78)</f>
        <v>750</v>
      </c>
      <c r="I74" s="155">
        <f t="shared" si="6"/>
        <v>1024</v>
      </c>
      <c r="J74" s="155">
        <v>1500</v>
      </c>
      <c r="K74" s="155">
        <v>1500</v>
      </c>
      <c r="L74" s="155">
        <v>1500</v>
      </c>
      <c r="M74" s="57"/>
      <c r="N74" s="57"/>
      <c r="O74" s="57"/>
      <c r="P74" s="185"/>
    </row>
    <row r="75" spans="1:17" ht="90" thickBot="1" x14ac:dyDescent="0.25">
      <c r="A75" s="179"/>
      <c r="B75" s="34" t="s">
        <v>69</v>
      </c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58">
        <v>1500</v>
      </c>
      <c r="N75" s="58">
        <v>1500</v>
      </c>
      <c r="O75" s="58">
        <v>1500</v>
      </c>
      <c r="P75" s="186"/>
    </row>
    <row r="76" spans="1:17" ht="13.5" thickBot="1" x14ac:dyDescent="0.25">
      <c r="A76" s="5">
        <v>54</v>
      </c>
      <c r="B76" s="34" t="s">
        <v>17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250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/>
      <c r="Q76" s="27"/>
    </row>
    <row r="77" spans="1:17" ht="13.5" thickBot="1" x14ac:dyDescent="0.25">
      <c r="A77" s="5">
        <v>55</v>
      </c>
      <c r="B77" s="34" t="s">
        <v>22</v>
      </c>
      <c r="C77" s="22">
        <v>9000</v>
      </c>
      <c r="D77" s="22">
        <v>1046</v>
      </c>
      <c r="E77" s="22">
        <v>835.2</v>
      </c>
      <c r="F77" s="22">
        <v>768.9</v>
      </c>
      <c r="G77" s="22">
        <v>530</v>
      </c>
      <c r="H77" s="22">
        <v>500</v>
      </c>
      <c r="I77" s="22">
        <v>1024</v>
      </c>
      <c r="J77" s="22">
        <v>1500</v>
      </c>
      <c r="K77" s="22">
        <v>1500</v>
      </c>
      <c r="L77" s="22">
        <v>1500</v>
      </c>
      <c r="M77" s="22">
        <v>1500</v>
      </c>
      <c r="N77" s="22">
        <v>1500</v>
      </c>
      <c r="O77" s="22">
        <v>1500</v>
      </c>
      <c r="P77" s="19"/>
    </row>
    <row r="78" spans="1:17" ht="39" thickBot="1" x14ac:dyDescent="0.25">
      <c r="A78" s="5">
        <v>56</v>
      </c>
      <c r="B78" s="34" t="s">
        <v>19</v>
      </c>
      <c r="C78" s="19" t="s">
        <v>26</v>
      </c>
      <c r="D78" s="19" t="s">
        <v>26</v>
      </c>
      <c r="E78" s="19" t="s">
        <v>26</v>
      </c>
      <c r="F78" s="19" t="s">
        <v>26</v>
      </c>
      <c r="G78" s="19" t="s">
        <v>26</v>
      </c>
      <c r="H78" s="19" t="s">
        <v>26</v>
      </c>
      <c r="I78" s="19" t="s">
        <v>26</v>
      </c>
      <c r="J78" s="19" t="s">
        <v>26</v>
      </c>
      <c r="K78" s="19" t="s">
        <v>26</v>
      </c>
      <c r="L78" s="19" t="s">
        <v>26</v>
      </c>
      <c r="M78" s="19" t="s">
        <v>26</v>
      </c>
      <c r="N78" s="19" t="s">
        <v>26</v>
      </c>
      <c r="O78" s="19" t="s">
        <v>26</v>
      </c>
      <c r="P78" s="19"/>
    </row>
    <row r="79" spans="1:17" ht="13.5" customHeight="1" thickBot="1" x14ac:dyDescent="0.25">
      <c r="A79" s="5">
        <v>57</v>
      </c>
      <c r="B79" s="190" t="s">
        <v>24</v>
      </c>
      <c r="C79" s="191"/>
      <c r="D79" s="191"/>
      <c r="E79" s="191"/>
      <c r="F79" s="191"/>
      <c r="G79" s="191"/>
      <c r="H79" s="191"/>
      <c r="I79" s="191"/>
      <c r="J79" s="191"/>
      <c r="K79" s="191"/>
      <c r="L79" s="191"/>
      <c r="M79" s="191"/>
      <c r="N79" s="191"/>
      <c r="O79" s="191"/>
      <c r="P79" s="192"/>
    </row>
    <row r="80" spans="1:17" ht="48.75" thickBot="1" x14ac:dyDescent="0.25">
      <c r="A80" s="16">
        <v>58</v>
      </c>
      <c r="B80" s="38" t="s">
        <v>25</v>
      </c>
      <c r="C80" s="22">
        <v>19302.900000000001</v>
      </c>
      <c r="D80" s="39">
        <f t="shared" ref="D80:G82" si="7">D85+D149+D154</f>
        <v>1788.1999999999998</v>
      </c>
      <c r="E80" s="39">
        <f t="shared" si="7"/>
        <v>2824.5</v>
      </c>
      <c r="F80" s="39">
        <f t="shared" si="7"/>
        <v>811.1</v>
      </c>
      <c r="G80" s="39">
        <f t="shared" si="7"/>
        <v>9502.4</v>
      </c>
      <c r="H80" s="39">
        <f>SUM(H81:H82)</f>
        <v>16734.3</v>
      </c>
      <c r="I80" s="39">
        <v>5226</v>
      </c>
      <c r="J80" s="39">
        <v>10852.9</v>
      </c>
      <c r="K80" s="17">
        <v>1690</v>
      </c>
      <c r="L80" s="17">
        <v>1690</v>
      </c>
      <c r="M80" s="17">
        <v>1690</v>
      </c>
      <c r="N80" s="17">
        <v>1690</v>
      </c>
      <c r="O80" s="17">
        <v>1690</v>
      </c>
      <c r="P80" s="67"/>
    </row>
    <row r="81" spans="1:17" ht="13.5" thickBot="1" x14ac:dyDescent="0.25">
      <c r="A81" s="16">
        <v>59</v>
      </c>
      <c r="B81" s="30" t="s">
        <v>17</v>
      </c>
      <c r="C81" s="17">
        <v>0</v>
      </c>
      <c r="D81" s="28">
        <f t="shared" si="7"/>
        <v>0</v>
      </c>
      <c r="E81" s="28">
        <f t="shared" si="7"/>
        <v>0</v>
      </c>
      <c r="F81" s="28">
        <f t="shared" si="7"/>
        <v>0</v>
      </c>
      <c r="G81" s="28">
        <f t="shared" si="7"/>
        <v>6134.4</v>
      </c>
      <c r="H81" s="28">
        <v>12270.3</v>
      </c>
      <c r="I81" s="28">
        <f>I86+I150+I155</f>
        <v>0</v>
      </c>
      <c r="J81" s="28">
        <f>J86+J150+J155</f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/>
    </row>
    <row r="82" spans="1:17" ht="13.5" thickBot="1" x14ac:dyDescent="0.25">
      <c r="A82" s="16">
        <v>60</v>
      </c>
      <c r="B82" s="30" t="s">
        <v>18</v>
      </c>
      <c r="C82" s="22">
        <v>19302.900000000001</v>
      </c>
      <c r="D82" s="39">
        <f t="shared" si="7"/>
        <v>1788.1999999999998</v>
      </c>
      <c r="E82" s="39">
        <f t="shared" si="7"/>
        <v>2824.5</v>
      </c>
      <c r="F82" s="39">
        <f t="shared" si="7"/>
        <v>811.1</v>
      </c>
      <c r="G82" s="39">
        <f t="shared" si="7"/>
        <v>3368</v>
      </c>
      <c r="H82" s="39">
        <f>H87+H151+H156</f>
        <v>4464</v>
      </c>
      <c r="I82" s="39">
        <v>5226</v>
      </c>
      <c r="J82" s="39">
        <v>10852.9</v>
      </c>
      <c r="K82" s="17">
        <v>1690</v>
      </c>
      <c r="L82" s="17">
        <v>1690</v>
      </c>
      <c r="M82" s="17">
        <v>1690</v>
      </c>
      <c r="N82" s="17">
        <v>1690</v>
      </c>
      <c r="O82" s="17">
        <v>1690</v>
      </c>
      <c r="P82" s="31"/>
    </row>
    <row r="83" spans="1:17" ht="39" thickBot="1" x14ac:dyDescent="0.25">
      <c r="A83" s="5">
        <v>61</v>
      </c>
      <c r="B83" s="34" t="s">
        <v>19</v>
      </c>
      <c r="C83" s="17">
        <f>D83+E83+F83+G83+H83+I83+J83</f>
        <v>0</v>
      </c>
      <c r="D83" s="19" t="s">
        <v>26</v>
      </c>
      <c r="E83" s="19" t="s">
        <v>26</v>
      </c>
      <c r="F83" s="19" t="s">
        <v>26</v>
      </c>
      <c r="G83" s="19" t="s">
        <v>26</v>
      </c>
      <c r="H83" s="19" t="s">
        <v>26</v>
      </c>
      <c r="I83" s="19" t="s">
        <v>26</v>
      </c>
      <c r="J83" s="19" t="s">
        <v>26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3"/>
    </row>
    <row r="84" spans="1:17" ht="13.5" thickBot="1" x14ac:dyDescent="0.25">
      <c r="A84" s="5">
        <v>62</v>
      </c>
      <c r="B84" s="187" t="s">
        <v>58</v>
      </c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9"/>
    </row>
    <row r="85" spans="1:17" ht="36.75" thickBot="1" x14ac:dyDescent="0.25">
      <c r="A85" s="5">
        <v>63</v>
      </c>
      <c r="B85" s="25" t="s">
        <v>56</v>
      </c>
      <c r="C85" s="17">
        <v>19912.900000000001</v>
      </c>
      <c r="D85" s="17">
        <f>D90+D143</f>
        <v>1759.6</v>
      </c>
      <c r="E85" s="17">
        <f>E90+E143</f>
        <v>2675</v>
      </c>
      <c r="F85" s="17">
        <v>811.1</v>
      </c>
      <c r="G85" s="17">
        <f>G90+G143</f>
        <v>9502.4</v>
      </c>
      <c r="H85" s="17">
        <f>SUM(H86:H87)</f>
        <v>15550.8</v>
      </c>
      <c r="I85" s="17">
        <v>4726</v>
      </c>
      <c r="J85" s="17">
        <v>11462.9</v>
      </c>
      <c r="K85" s="17">
        <v>1690</v>
      </c>
      <c r="L85" s="17">
        <v>1690</v>
      </c>
      <c r="M85" s="17">
        <v>1690</v>
      </c>
      <c r="N85" s="17">
        <v>1690</v>
      </c>
      <c r="O85" s="17">
        <v>1690</v>
      </c>
      <c r="P85" s="23"/>
      <c r="Q85" s="21"/>
    </row>
    <row r="86" spans="1:17" ht="13.5" thickBot="1" x14ac:dyDescent="0.25">
      <c r="A86" s="5">
        <v>64</v>
      </c>
      <c r="B86" s="34" t="s">
        <v>17</v>
      </c>
      <c r="C86" s="17">
        <v>0</v>
      </c>
      <c r="D86" s="18">
        <f t="shared" ref="D86:F87" si="8">D91+D145</f>
        <v>0</v>
      </c>
      <c r="E86" s="18">
        <f t="shared" si="8"/>
        <v>0</v>
      </c>
      <c r="F86" s="18">
        <f t="shared" si="8"/>
        <v>0</v>
      </c>
      <c r="G86" s="17">
        <v>6134.4</v>
      </c>
      <c r="H86" s="49">
        <v>11846.8</v>
      </c>
      <c r="I86" s="18">
        <f>I91+I145</f>
        <v>0</v>
      </c>
      <c r="J86" s="18">
        <f>J91+J145</f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19"/>
    </row>
    <row r="87" spans="1:17" ht="13.5" thickBot="1" x14ac:dyDescent="0.25">
      <c r="A87" s="5">
        <v>65</v>
      </c>
      <c r="B87" s="34" t="s">
        <v>18</v>
      </c>
      <c r="C87" s="17">
        <v>19912.900000000001</v>
      </c>
      <c r="D87" s="17">
        <f t="shared" si="8"/>
        <v>1759.6</v>
      </c>
      <c r="E87" s="17">
        <f t="shared" si="8"/>
        <v>2675</v>
      </c>
      <c r="F87" s="17">
        <f t="shared" si="8"/>
        <v>811.1</v>
      </c>
      <c r="G87" s="17">
        <f>G92+G146</f>
        <v>3368</v>
      </c>
      <c r="H87" s="17">
        <f>1774+2190-260</f>
        <v>3704</v>
      </c>
      <c r="I87" s="17">
        <v>4726</v>
      </c>
      <c r="J87" s="17">
        <v>11462.9</v>
      </c>
      <c r="K87" s="17">
        <v>1690</v>
      </c>
      <c r="L87" s="17">
        <v>1690</v>
      </c>
      <c r="M87" s="17">
        <v>1690</v>
      </c>
      <c r="N87" s="17">
        <v>1690</v>
      </c>
      <c r="O87" s="17">
        <v>1690</v>
      </c>
      <c r="P87" s="22"/>
    </row>
    <row r="88" spans="1:17" ht="25.5" customHeight="1" thickBot="1" x14ac:dyDescent="0.25">
      <c r="A88" s="5">
        <v>66</v>
      </c>
      <c r="B88" s="34" t="s">
        <v>19</v>
      </c>
      <c r="C88" s="18">
        <f>D88+E88+F88+G88+H88+I88+J88</f>
        <v>0</v>
      </c>
      <c r="D88" s="19" t="s">
        <v>26</v>
      </c>
      <c r="E88" s="19" t="s">
        <v>26</v>
      </c>
      <c r="F88" s="19" t="s">
        <v>26</v>
      </c>
      <c r="G88" s="19" t="s">
        <v>26</v>
      </c>
      <c r="H88" s="19" t="s">
        <v>26</v>
      </c>
      <c r="I88" s="19" t="s">
        <v>26</v>
      </c>
      <c r="J88" s="19" t="s">
        <v>26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19"/>
    </row>
    <row r="89" spans="1:17" x14ac:dyDescent="0.2">
      <c r="A89" s="157">
        <v>67</v>
      </c>
      <c r="B89" s="35" t="s">
        <v>66</v>
      </c>
      <c r="C89" s="155">
        <v>19912.900000000001</v>
      </c>
      <c r="D89" s="36"/>
      <c r="E89" s="36"/>
      <c r="F89" s="36"/>
      <c r="G89" s="36"/>
      <c r="H89" s="155">
        <f>SUM(H91:H92)</f>
        <v>16234.300000000001</v>
      </c>
      <c r="I89" s="155">
        <v>4726</v>
      </c>
      <c r="J89" s="155">
        <v>11462.9</v>
      </c>
      <c r="K89" s="185">
        <v>1690</v>
      </c>
      <c r="L89" s="185">
        <v>1690</v>
      </c>
      <c r="M89" s="61"/>
      <c r="N89" s="61"/>
      <c r="O89" s="61"/>
      <c r="P89" s="159"/>
    </row>
    <row r="90" spans="1:17" ht="90" thickBot="1" x14ac:dyDescent="0.25">
      <c r="A90" s="179"/>
      <c r="B90" s="40" t="s">
        <v>81</v>
      </c>
      <c r="C90" s="156"/>
      <c r="D90" s="41">
        <f>D91+D92+D93</f>
        <v>1759.6</v>
      </c>
      <c r="E90" s="41">
        <f>E91+E92+E93</f>
        <v>948</v>
      </c>
      <c r="F90" s="41">
        <v>811.1</v>
      </c>
      <c r="G90" s="41">
        <f>G91+G92+G93</f>
        <v>9502.4</v>
      </c>
      <c r="H90" s="156"/>
      <c r="I90" s="156"/>
      <c r="J90" s="156"/>
      <c r="K90" s="217"/>
      <c r="L90" s="217"/>
      <c r="M90" s="56">
        <v>1690</v>
      </c>
      <c r="N90" s="56">
        <v>1690</v>
      </c>
      <c r="O90" s="56">
        <v>1690</v>
      </c>
      <c r="P90" s="160"/>
    </row>
    <row r="91" spans="1:17" ht="13.5" thickBot="1" x14ac:dyDescent="0.25">
      <c r="A91" s="16">
        <v>68</v>
      </c>
      <c r="B91" s="42" t="s">
        <v>17</v>
      </c>
      <c r="C91" s="28">
        <v>0</v>
      </c>
      <c r="D91" s="28">
        <f t="shared" ref="D91:J91" si="9">D96+D102+D111+D118+D125+D129+D132+D136</f>
        <v>0</v>
      </c>
      <c r="E91" s="28">
        <f t="shared" si="9"/>
        <v>0</v>
      </c>
      <c r="F91" s="28">
        <f t="shared" si="9"/>
        <v>0</v>
      </c>
      <c r="G91" s="28">
        <f t="shared" si="9"/>
        <v>6134.4</v>
      </c>
      <c r="H91" s="28">
        <f>SUM(H111+H118+H125+H129+H132)</f>
        <v>12270.300000000001</v>
      </c>
      <c r="I91" s="28">
        <f t="shared" si="9"/>
        <v>0</v>
      </c>
      <c r="J91" s="28">
        <f t="shared" si="9"/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68"/>
    </row>
    <row r="92" spans="1:17" ht="13.5" thickBot="1" x14ac:dyDescent="0.25">
      <c r="A92" s="16">
        <v>69</v>
      </c>
      <c r="B92" s="42" t="s">
        <v>18</v>
      </c>
      <c r="C92" s="28">
        <v>19912.900000000001</v>
      </c>
      <c r="D92" s="28">
        <f>D97+D103+D112+D119+D126+D130+D137</f>
        <v>1759.6</v>
      </c>
      <c r="E92" s="28">
        <f>E97+E103+E112+E119+E126+E130+E137</f>
        <v>948</v>
      </c>
      <c r="F92" s="28">
        <f>F97+F103+F112+F119+F126+F130+F137</f>
        <v>811.1</v>
      </c>
      <c r="G92" s="28">
        <f>G97+G103+G112+G119+G126+G130+G137+G133</f>
        <v>3368</v>
      </c>
      <c r="H92" s="28">
        <f>1774+2190</f>
        <v>3964</v>
      </c>
      <c r="I92" s="28">
        <v>4726</v>
      </c>
      <c r="J92" s="28">
        <v>11462.9</v>
      </c>
      <c r="K92" s="17">
        <v>1690</v>
      </c>
      <c r="L92" s="17">
        <v>1690</v>
      </c>
      <c r="M92" s="17">
        <v>1690</v>
      </c>
      <c r="N92" s="17">
        <v>1690</v>
      </c>
      <c r="O92" s="17">
        <v>1690</v>
      </c>
      <c r="P92" s="17"/>
    </row>
    <row r="93" spans="1:17" ht="13.5" thickBot="1" x14ac:dyDescent="0.25">
      <c r="A93" s="16">
        <v>70</v>
      </c>
      <c r="B93" s="42" t="s">
        <v>19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2"/>
    </row>
    <row r="94" spans="1:17" ht="2.25" hidden="1" customHeight="1" x14ac:dyDescent="0.2">
      <c r="A94" s="157">
        <v>71</v>
      </c>
      <c r="B94" s="43"/>
      <c r="C94" s="159">
        <v>0</v>
      </c>
      <c r="D94" s="159">
        <f>D96+D97+D98</f>
        <v>41.4</v>
      </c>
      <c r="E94" s="159">
        <f t="shared" ref="E94:J94" si="10">E96+E97+E98</f>
        <v>0</v>
      </c>
      <c r="F94" s="159">
        <f t="shared" si="10"/>
        <v>0</v>
      </c>
      <c r="G94" s="159">
        <f t="shared" si="10"/>
        <v>0</v>
      </c>
      <c r="H94" s="159">
        <f t="shared" si="10"/>
        <v>0</v>
      </c>
      <c r="I94" s="159">
        <f t="shared" si="10"/>
        <v>0</v>
      </c>
      <c r="J94" s="159">
        <f t="shared" si="10"/>
        <v>0</v>
      </c>
      <c r="K94" s="28"/>
      <c r="L94" s="28"/>
      <c r="M94" s="28"/>
      <c r="N94" s="28"/>
      <c r="O94" s="28"/>
      <c r="P94" s="159"/>
    </row>
    <row r="95" spans="1:17" ht="40.5" customHeight="1" thickBot="1" x14ac:dyDescent="0.25">
      <c r="A95" s="179"/>
      <c r="B95" s="44" t="s">
        <v>46</v>
      </c>
      <c r="C95" s="160"/>
      <c r="D95" s="160"/>
      <c r="E95" s="160"/>
      <c r="F95" s="160"/>
      <c r="G95" s="160"/>
      <c r="H95" s="160"/>
      <c r="I95" s="160"/>
      <c r="J95" s="160"/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156"/>
    </row>
    <row r="96" spans="1:17" ht="13.5" thickBot="1" x14ac:dyDescent="0.25">
      <c r="A96" s="5">
        <v>72</v>
      </c>
      <c r="B96" s="44" t="s">
        <v>17</v>
      </c>
      <c r="C96" s="17" t="s">
        <v>26</v>
      </c>
      <c r="D96" s="17" t="s">
        <v>26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17"/>
    </row>
    <row r="97" spans="1:16" ht="13.5" thickBot="1" x14ac:dyDescent="0.25">
      <c r="A97" s="5">
        <v>73</v>
      </c>
      <c r="B97" s="44" t="s">
        <v>18</v>
      </c>
      <c r="C97" s="17">
        <v>0</v>
      </c>
      <c r="D97" s="17" t="s">
        <v>44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17"/>
    </row>
    <row r="98" spans="1:16" ht="12" customHeight="1" thickBot="1" x14ac:dyDescent="0.25">
      <c r="A98" s="24">
        <v>74</v>
      </c>
      <c r="B98" s="40" t="s">
        <v>19</v>
      </c>
      <c r="C98" s="45">
        <f>D98+E98+F98+G98+H98+I98+J98</f>
        <v>0</v>
      </c>
      <c r="D98" s="45" t="s">
        <v>26</v>
      </c>
      <c r="E98" s="45">
        <v>0</v>
      </c>
      <c r="F98" s="45">
        <v>0</v>
      </c>
      <c r="G98" s="45">
        <v>0</v>
      </c>
      <c r="H98" s="45">
        <v>0</v>
      </c>
      <c r="I98" s="45">
        <v>0</v>
      </c>
      <c r="J98" s="45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45"/>
    </row>
    <row r="99" spans="1:16" ht="1.5" hidden="1" customHeight="1" x14ac:dyDescent="0.2">
      <c r="A99" s="16">
        <v>74</v>
      </c>
      <c r="B99" s="71"/>
      <c r="C99" s="29" t="e">
        <f>#REF!+#REF!+#REF!</f>
        <v>#REF!</v>
      </c>
      <c r="D99" s="29" t="e">
        <f>#REF!+#REF!+#REF!</f>
        <v>#REF!</v>
      </c>
      <c r="E99" s="29" t="e">
        <f>#REF!+#REF!+#REF!</f>
        <v>#REF!</v>
      </c>
      <c r="F99" s="29" t="e">
        <f>#REF!+#REF!+#REF!</f>
        <v>#REF!</v>
      </c>
      <c r="G99" s="29" t="e">
        <f>#REF!+#REF!+#REF!</f>
        <v>#REF!</v>
      </c>
      <c r="H99" s="29" t="e">
        <f>#REF!+#REF!+#REF!</f>
        <v>#REF!</v>
      </c>
      <c r="I99" s="29" t="e">
        <f>#REF!+#REF!+#REF!</f>
        <v>#REF!</v>
      </c>
      <c r="J99" s="29" t="e">
        <f>#REF!+#REF!+#REF!</f>
        <v>#REF!</v>
      </c>
      <c r="K99" t="s">
        <v>87</v>
      </c>
      <c r="L99" t="s">
        <v>88</v>
      </c>
      <c r="M99" t="s">
        <v>92</v>
      </c>
      <c r="N99" t="s">
        <v>91</v>
      </c>
      <c r="O99" t="s">
        <v>90</v>
      </c>
      <c r="P99" t="s">
        <v>89</v>
      </c>
    </row>
    <row r="100" spans="1:16" ht="1.5" hidden="1" customHeight="1" x14ac:dyDescent="0.2">
      <c r="A100" s="16"/>
      <c r="B100" s="72"/>
      <c r="C100" s="69"/>
      <c r="D100" s="69"/>
      <c r="E100" s="69"/>
      <c r="F100" s="69"/>
      <c r="G100" s="69"/>
      <c r="H100" s="69"/>
      <c r="I100" s="69"/>
      <c r="J100" s="69"/>
    </row>
    <row r="101" spans="1:16" ht="120" customHeight="1" thickBot="1" x14ac:dyDescent="0.25">
      <c r="A101" s="91">
        <v>75</v>
      </c>
      <c r="B101" s="90" t="s">
        <v>84</v>
      </c>
      <c r="C101" s="28">
        <v>2500</v>
      </c>
      <c r="D101" s="28">
        <f>D105+D106+D107+D108+D109</f>
        <v>218.2</v>
      </c>
      <c r="E101" s="28">
        <f>E105+E106+E107+E108+E109</f>
        <v>0</v>
      </c>
      <c r="F101" s="28">
        <f>F105+F106+F107+F108+F109</f>
        <v>0</v>
      </c>
      <c r="G101" s="28">
        <f>G105+G106+G107+G108+G109</f>
        <v>1000</v>
      </c>
      <c r="H101" s="28">
        <f>H105+H106+H107+H108+H109</f>
        <v>0</v>
      </c>
      <c r="I101" s="28">
        <v>3000</v>
      </c>
      <c r="J101" s="28">
        <v>2500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76"/>
    </row>
    <row r="102" spans="1:16" ht="15.6" customHeight="1" thickBot="1" x14ac:dyDescent="0.25">
      <c r="A102" s="16">
        <v>76</v>
      </c>
      <c r="B102" s="44" t="s">
        <v>17</v>
      </c>
      <c r="C102" s="17">
        <f>D102+E102+F102+G102+H102+I102+J102</f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70"/>
    </row>
    <row r="103" spans="1:16" ht="15.6" customHeight="1" thickBot="1" x14ac:dyDescent="0.25">
      <c r="A103" s="16">
        <v>77</v>
      </c>
      <c r="B103" s="44" t="s">
        <v>18</v>
      </c>
      <c r="C103" s="45">
        <v>2500</v>
      </c>
      <c r="D103" s="45" t="s">
        <v>45</v>
      </c>
      <c r="E103" s="45">
        <v>0</v>
      </c>
      <c r="F103" s="45">
        <v>0</v>
      </c>
      <c r="G103" s="45">
        <v>1000</v>
      </c>
      <c r="H103" s="45">
        <v>0</v>
      </c>
      <c r="I103" s="45">
        <v>3000</v>
      </c>
      <c r="J103" s="45">
        <v>2500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76"/>
    </row>
    <row r="104" spans="1:16" ht="18" customHeight="1" thickBot="1" x14ac:dyDescent="0.25">
      <c r="A104" s="16">
        <v>78</v>
      </c>
      <c r="B104" s="44" t="s">
        <v>19</v>
      </c>
      <c r="C104" s="28" t="s">
        <v>26</v>
      </c>
      <c r="D104" s="28" t="s">
        <v>26</v>
      </c>
      <c r="E104" s="28">
        <v>0</v>
      </c>
      <c r="F104" s="28" t="s">
        <v>26</v>
      </c>
      <c r="G104" s="28" t="s">
        <v>26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76"/>
    </row>
    <row r="105" spans="1:16" ht="15.75" customHeight="1" thickBot="1" x14ac:dyDescent="0.25">
      <c r="A105" s="16">
        <v>79</v>
      </c>
      <c r="B105" s="42" t="s">
        <v>72</v>
      </c>
      <c r="C105" s="28">
        <f t="shared" ref="C105:C113" si="11">D105+E105+F105+G105+H105+I105+J105</f>
        <v>0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76"/>
    </row>
    <row r="106" spans="1:16" ht="31.5" customHeight="1" thickBot="1" x14ac:dyDescent="0.25">
      <c r="A106" s="16">
        <v>80</v>
      </c>
      <c r="B106" s="42" t="s">
        <v>76</v>
      </c>
      <c r="C106" s="28">
        <v>0</v>
      </c>
      <c r="D106" s="28">
        <v>218.2</v>
      </c>
      <c r="E106" s="28">
        <v>0</v>
      </c>
      <c r="F106" s="28">
        <v>0</v>
      </c>
      <c r="G106" s="28">
        <v>1000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76"/>
    </row>
    <row r="107" spans="1:16" ht="18" customHeight="1" thickBot="1" x14ac:dyDescent="0.25">
      <c r="A107" s="16">
        <v>81</v>
      </c>
      <c r="B107" s="73" t="s">
        <v>73</v>
      </c>
      <c r="C107" s="28">
        <f t="shared" si="11"/>
        <v>0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76"/>
    </row>
    <row r="108" spans="1:16" ht="20.45" customHeight="1" thickBot="1" x14ac:dyDescent="0.25">
      <c r="A108" s="16">
        <v>82</v>
      </c>
      <c r="B108" s="73" t="s">
        <v>74</v>
      </c>
      <c r="C108" s="28">
        <f t="shared" si="11"/>
        <v>0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76"/>
    </row>
    <row r="109" spans="1:16" ht="19.899999999999999" customHeight="1" thickBot="1" x14ac:dyDescent="0.25">
      <c r="A109" s="16">
        <v>83</v>
      </c>
      <c r="B109" s="73" t="s">
        <v>75</v>
      </c>
      <c r="C109" s="28">
        <f t="shared" si="11"/>
        <v>0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76"/>
    </row>
    <row r="110" spans="1:16" ht="31.15" customHeight="1" thickBot="1" x14ac:dyDescent="0.25">
      <c r="A110" s="16">
        <v>84</v>
      </c>
      <c r="B110" s="74" t="s">
        <v>77</v>
      </c>
      <c r="C110" s="28">
        <v>0</v>
      </c>
      <c r="D110" s="28">
        <f>D111+D112+D113</f>
        <v>1500</v>
      </c>
      <c r="E110" s="28">
        <f t="shared" ref="E110:J110" si="12">E111+E112+E113</f>
        <v>398</v>
      </c>
      <c r="F110" s="28">
        <f t="shared" si="12"/>
        <v>0</v>
      </c>
      <c r="G110" s="28">
        <f t="shared" si="12"/>
        <v>7968</v>
      </c>
      <c r="H110" s="28">
        <f>SUM(H111:H113)</f>
        <v>14958.6</v>
      </c>
      <c r="I110" s="28">
        <f t="shared" si="12"/>
        <v>0</v>
      </c>
      <c r="J110" s="28">
        <f t="shared" si="12"/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76"/>
    </row>
    <row r="111" spans="1:16" ht="13.5" customHeight="1" thickBot="1" x14ac:dyDescent="0.25">
      <c r="A111" s="16">
        <v>85</v>
      </c>
      <c r="B111" s="42" t="s">
        <v>17</v>
      </c>
      <c r="C111" s="28">
        <v>0</v>
      </c>
      <c r="D111" s="28" t="s">
        <v>26</v>
      </c>
      <c r="E111" s="28" t="s">
        <v>26</v>
      </c>
      <c r="F111" s="28">
        <v>0</v>
      </c>
      <c r="G111" s="28">
        <v>6000</v>
      </c>
      <c r="H111" s="28">
        <v>11725.7</v>
      </c>
      <c r="I111" s="28">
        <v>0</v>
      </c>
      <c r="J111" s="28" t="s">
        <v>26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76"/>
    </row>
    <row r="112" spans="1:16" ht="13.5" customHeight="1" thickBot="1" x14ac:dyDescent="0.25">
      <c r="A112" s="5">
        <v>86</v>
      </c>
      <c r="B112" s="44" t="s">
        <v>18</v>
      </c>
      <c r="C112" s="28">
        <v>0</v>
      </c>
      <c r="D112" s="28">
        <v>1500</v>
      </c>
      <c r="E112" s="28">
        <v>398</v>
      </c>
      <c r="F112" s="28">
        <v>0</v>
      </c>
      <c r="G112" s="28">
        <v>1968</v>
      </c>
      <c r="H112" s="28">
        <f>1302.9+2190-260</f>
        <v>3232.9</v>
      </c>
      <c r="I112" s="28">
        <v>0</v>
      </c>
      <c r="J112" s="28" t="s">
        <v>26</v>
      </c>
      <c r="K112" s="28">
        <v>0</v>
      </c>
      <c r="L112" s="28">
        <v>0</v>
      </c>
      <c r="M112" s="82">
        <v>0</v>
      </c>
      <c r="N112" s="82">
        <v>0</v>
      </c>
      <c r="O112" s="82">
        <v>0</v>
      </c>
      <c r="P112" s="28"/>
    </row>
    <row r="113" spans="1:18" ht="13.5" customHeight="1" thickBot="1" x14ac:dyDescent="0.25">
      <c r="A113" s="5">
        <v>87</v>
      </c>
      <c r="B113" s="44" t="s">
        <v>19</v>
      </c>
      <c r="C113" s="75">
        <f t="shared" si="11"/>
        <v>0</v>
      </c>
      <c r="D113" s="17" t="s">
        <v>26</v>
      </c>
      <c r="E113" s="17" t="s">
        <v>26</v>
      </c>
      <c r="F113" s="17">
        <v>0</v>
      </c>
      <c r="G113" s="17" t="s">
        <v>26</v>
      </c>
      <c r="H113" s="17">
        <v>0</v>
      </c>
      <c r="I113" s="17">
        <v>0</v>
      </c>
      <c r="J113" s="17" t="s">
        <v>26</v>
      </c>
      <c r="K113" s="54">
        <v>0</v>
      </c>
      <c r="L113" s="54">
        <v>0</v>
      </c>
      <c r="M113" s="94">
        <v>0</v>
      </c>
      <c r="N113" s="94">
        <v>0</v>
      </c>
      <c r="O113" s="94">
        <v>0</v>
      </c>
      <c r="P113" s="45"/>
    </row>
    <row r="114" spans="1:18" ht="4.5" hidden="1" customHeight="1" x14ac:dyDescent="0.2">
      <c r="A114" s="157">
        <v>88</v>
      </c>
      <c r="B114" s="183" t="s">
        <v>80</v>
      </c>
      <c r="C114" s="159">
        <v>1200</v>
      </c>
      <c r="D114" s="159">
        <f t="shared" ref="D114:J114" si="13">D118+D119+D120</f>
        <v>0</v>
      </c>
      <c r="E114" s="159">
        <f t="shared" si="13"/>
        <v>550</v>
      </c>
      <c r="F114" s="159">
        <v>811.1</v>
      </c>
      <c r="G114" s="159">
        <f t="shared" si="13"/>
        <v>0</v>
      </c>
      <c r="H114" s="159">
        <v>0</v>
      </c>
      <c r="I114" s="159">
        <f t="shared" si="13"/>
        <v>0</v>
      </c>
      <c r="J114" s="159">
        <f t="shared" si="13"/>
        <v>1200</v>
      </c>
      <c r="K114" s="95"/>
      <c r="L114" s="28"/>
      <c r="M114" s="28"/>
      <c r="N114" s="28"/>
      <c r="O114" s="28"/>
      <c r="P114" s="159"/>
    </row>
    <row r="115" spans="1:18" ht="24.75" hidden="1" customHeight="1" x14ac:dyDescent="0.2">
      <c r="A115" s="213"/>
      <c r="B115" s="184"/>
      <c r="C115" s="175"/>
      <c r="D115" s="175"/>
      <c r="E115" s="175"/>
      <c r="F115" s="175"/>
      <c r="G115" s="175"/>
      <c r="H115" s="175"/>
      <c r="I115" s="175"/>
      <c r="J115" s="175"/>
      <c r="K115" s="55">
        <v>0</v>
      </c>
      <c r="L115" s="28">
        <v>0</v>
      </c>
      <c r="M115" s="28">
        <v>0</v>
      </c>
      <c r="N115" s="28">
        <v>0</v>
      </c>
      <c r="O115" s="28">
        <v>0</v>
      </c>
      <c r="P115" s="175"/>
    </row>
    <row r="116" spans="1:18" ht="21.75" hidden="1" customHeight="1" x14ac:dyDescent="0.2">
      <c r="A116" s="213"/>
      <c r="B116" s="184"/>
      <c r="C116" s="175"/>
      <c r="D116" s="175"/>
      <c r="E116" s="175"/>
      <c r="F116" s="175"/>
      <c r="G116" s="175"/>
      <c r="H116" s="175"/>
      <c r="I116" s="175"/>
      <c r="J116" s="175"/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175"/>
    </row>
    <row r="117" spans="1:18" ht="95.25" customHeight="1" thickBot="1" x14ac:dyDescent="0.25">
      <c r="A117" s="179"/>
      <c r="B117" s="220"/>
      <c r="C117" s="160"/>
      <c r="D117" s="160"/>
      <c r="E117" s="160"/>
      <c r="F117" s="160"/>
      <c r="G117" s="160"/>
      <c r="H117" s="160"/>
      <c r="I117" s="160"/>
      <c r="J117" s="160"/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160"/>
    </row>
    <row r="118" spans="1:18" ht="13.5" customHeight="1" thickBot="1" x14ac:dyDescent="0.25">
      <c r="A118" s="5">
        <v>89</v>
      </c>
      <c r="B118" s="44" t="s">
        <v>17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17"/>
      <c r="Q118" s="27"/>
    </row>
    <row r="119" spans="1:18" ht="13.5" thickBot="1" x14ac:dyDescent="0.25">
      <c r="A119" s="5">
        <v>90</v>
      </c>
      <c r="B119" s="44" t="s">
        <v>18</v>
      </c>
      <c r="C119" s="17">
        <v>1200</v>
      </c>
      <c r="D119" s="17" t="s">
        <v>26</v>
      </c>
      <c r="E119" s="17">
        <v>550</v>
      </c>
      <c r="F119" s="17">
        <v>811.1</v>
      </c>
      <c r="G119" s="17">
        <v>0</v>
      </c>
      <c r="H119" s="17">
        <v>0</v>
      </c>
      <c r="I119" s="17">
        <v>0</v>
      </c>
      <c r="J119" s="17">
        <v>1200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74"/>
    </row>
    <row r="120" spans="1:18" ht="24.75" customHeight="1" thickBot="1" x14ac:dyDescent="0.25">
      <c r="A120" s="5">
        <v>91</v>
      </c>
      <c r="B120" s="92" t="s">
        <v>19</v>
      </c>
      <c r="C120" s="17" t="s">
        <v>26</v>
      </c>
      <c r="D120" s="17" t="s">
        <v>26</v>
      </c>
      <c r="E120" s="17" t="s">
        <v>26</v>
      </c>
      <c r="F120" s="17">
        <v>0</v>
      </c>
      <c r="G120" s="17">
        <v>0</v>
      </c>
      <c r="H120" s="17" t="s">
        <v>26</v>
      </c>
      <c r="I120" s="17">
        <v>0</v>
      </c>
      <c r="J120" s="17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74"/>
    </row>
    <row r="121" spans="1:18" ht="13.5" thickBot="1" x14ac:dyDescent="0.25">
      <c r="A121" s="157">
        <v>92</v>
      </c>
      <c r="B121" s="223" t="s">
        <v>82</v>
      </c>
      <c r="C121" s="159">
        <v>6000</v>
      </c>
      <c r="D121" s="159">
        <f>D125+D126+D128</f>
        <v>0</v>
      </c>
      <c r="E121" s="159">
        <v>0</v>
      </c>
      <c r="F121" s="159">
        <f>F125+F126+F128</f>
        <v>0</v>
      </c>
      <c r="G121" s="159">
        <v>150</v>
      </c>
      <c r="H121" s="159">
        <f>SUM(H125:H126)</f>
        <v>1056.0999999999999</v>
      </c>
      <c r="I121" s="159">
        <v>1726</v>
      </c>
      <c r="J121" s="159">
        <v>1000</v>
      </c>
      <c r="K121" s="226">
        <v>1000</v>
      </c>
      <c r="L121" s="226">
        <v>1000</v>
      </c>
      <c r="M121" s="159">
        <v>1000</v>
      </c>
      <c r="N121" s="159">
        <v>1000</v>
      </c>
      <c r="O121" s="159">
        <v>1000</v>
      </c>
      <c r="P121" s="226"/>
    </row>
    <row r="122" spans="1:18" ht="13.5" thickBot="1" x14ac:dyDescent="0.25">
      <c r="A122" s="213"/>
      <c r="B122" s="224"/>
      <c r="C122" s="175"/>
      <c r="D122" s="175"/>
      <c r="E122" s="175"/>
      <c r="F122" s="175"/>
      <c r="G122" s="175"/>
      <c r="H122" s="175"/>
      <c r="I122" s="175"/>
      <c r="J122" s="175"/>
      <c r="K122" s="226"/>
      <c r="L122" s="226"/>
      <c r="M122" s="175"/>
      <c r="N122" s="175"/>
      <c r="O122" s="175"/>
      <c r="P122" s="226"/>
    </row>
    <row r="123" spans="1:18" ht="13.5" thickBot="1" x14ac:dyDescent="0.25">
      <c r="A123" s="213"/>
      <c r="B123" s="224"/>
      <c r="C123" s="175"/>
      <c r="D123" s="175"/>
      <c r="E123" s="175"/>
      <c r="F123" s="175"/>
      <c r="G123" s="175"/>
      <c r="H123" s="175"/>
      <c r="I123" s="175"/>
      <c r="J123" s="175"/>
      <c r="K123" s="226"/>
      <c r="L123" s="226"/>
      <c r="M123" s="175"/>
      <c r="N123" s="175"/>
      <c r="O123" s="175"/>
      <c r="P123" s="226"/>
    </row>
    <row r="124" spans="1:18" ht="187.5" customHeight="1" thickBot="1" x14ac:dyDescent="0.25">
      <c r="A124" s="179"/>
      <c r="B124" s="225"/>
      <c r="C124" s="160"/>
      <c r="D124" s="160"/>
      <c r="E124" s="160"/>
      <c r="F124" s="160"/>
      <c r="G124" s="160"/>
      <c r="H124" s="160"/>
      <c r="I124" s="160"/>
      <c r="J124" s="160"/>
      <c r="K124" s="226"/>
      <c r="L124" s="226"/>
      <c r="M124" s="160"/>
      <c r="N124" s="160"/>
      <c r="O124" s="160"/>
      <c r="P124" s="226"/>
      <c r="Q124" s="27"/>
    </row>
    <row r="125" spans="1:18" ht="13.5" customHeight="1" thickBot="1" x14ac:dyDescent="0.25">
      <c r="A125" s="5">
        <v>93</v>
      </c>
      <c r="B125" s="44" t="s">
        <v>17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420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/>
      <c r="Q125" s="47"/>
    </row>
    <row r="126" spans="1:18" ht="13.5" customHeight="1" thickBot="1" x14ac:dyDescent="0.25">
      <c r="A126" s="5">
        <v>94</v>
      </c>
      <c r="B126" s="44" t="s">
        <v>18</v>
      </c>
      <c r="C126" s="17">
        <v>6000</v>
      </c>
      <c r="D126" s="17" t="s">
        <v>26</v>
      </c>
      <c r="E126" s="17">
        <v>0</v>
      </c>
      <c r="F126" s="17">
        <v>0</v>
      </c>
      <c r="G126" s="17">
        <v>150</v>
      </c>
      <c r="H126" s="17">
        <f>376.1+260</f>
        <v>636.1</v>
      </c>
      <c r="I126" s="17">
        <v>1726</v>
      </c>
      <c r="J126" s="17">
        <v>1000</v>
      </c>
      <c r="K126" s="17">
        <v>1000</v>
      </c>
      <c r="L126" s="17">
        <v>1000</v>
      </c>
      <c r="M126" s="17">
        <v>1000</v>
      </c>
      <c r="N126" s="17">
        <v>1000</v>
      </c>
      <c r="O126" s="17">
        <v>1000</v>
      </c>
      <c r="P126" s="22"/>
      <c r="Q126" s="48"/>
      <c r="R126" s="52"/>
    </row>
    <row r="127" spans="1:18" ht="13.5" customHeight="1" thickBot="1" x14ac:dyDescent="0.25">
      <c r="A127" s="5">
        <v>95</v>
      </c>
      <c r="B127" s="44" t="s">
        <v>19</v>
      </c>
      <c r="C127" s="17"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22"/>
    </row>
    <row r="128" spans="1:18" ht="67.5" customHeight="1" thickBot="1" x14ac:dyDescent="0.25">
      <c r="A128" s="16">
        <v>96</v>
      </c>
      <c r="B128" s="93" t="s">
        <v>79</v>
      </c>
      <c r="C128" s="77">
        <v>300</v>
      </c>
      <c r="D128" s="45">
        <f>D129+D130</f>
        <v>0</v>
      </c>
      <c r="E128" s="45">
        <f t="shared" ref="E128:J128" si="14">E129+E130</f>
        <v>0</v>
      </c>
      <c r="F128" s="45">
        <f t="shared" si="14"/>
        <v>0</v>
      </c>
      <c r="G128" s="45">
        <f t="shared" si="14"/>
        <v>284.39999999999998</v>
      </c>
      <c r="H128" s="45">
        <f t="shared" si="14"/>
        <v>206.1</v>
      </c>
      <c r="I128" s="45">
        <f t="shared" si="14"/>
        <v>0</v>
      </c>
      <c r="J128" s="45">
        <f t="shared" si="14"/>
        <v>50</v>
      </c>
      <c r="K128" s="45">
        <v>50</v>
      </c>
      <c r="L128" s="45">
        <v>50</v>
      </c>
      <c r="M128" s="45">
        <v>50</v>
      </c>
      <c r="N128" s="45">
        <v>50</v>
      </c>
      <c r="O128" s="45">
        <v>50</v>
      </c>
      <c r="P128" s="41"/>
    </row>
    <row r="129" spans="1:16" ht="13.5" thickBot="1" x14ac:dyDescent="0.25">
      <c r="A129" s="16">
        <v>97</v>
      </c>
      <c r="B129" s="42" t="s">
        <v>17</v>
      </c>
      <c r="C129" s="28">
        <v>0</v>
      </c>
      <c r="D129" s="28">
        <v>0</v>
      </c>
      <c r="E129" s="28">
        <v>0</v>
      </c>
      <c r="F129" s="28">
        <v>0</v>
      </c>
      <c r="G129" s="28">
        <v>134.4</v>
      </c>
      <c r="H129" s="28">
        <v>121.1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39"/>
    </row>
    <row r="130" spans="1:16" ht="13.5" thickBot="1" x14ac:dyDescent="0.25">
      <c r="A130" s="16">
        <v>98</v>
      </c>
      <c r="B130" s="42" t="s">
        <v>70</v>
      </c>
      <c r="C130" s="28">
        <v>300</v>
      </c>
      <c r="D130" s="28">
        <v>0</v>
      </c>
      <c r="E130" s="28">
        <v>0</v>
      </c>
      <c r="F130" s="28">
        <v>0</v>
      </c>
      <c r="G130" s="28">
        <v>150</v>
      </c>
      <c r="H130" s="28">
        <v>85</v>
      </c>
      <c r="I130" s="28">
        <v>0</v>
      </c>
      <c r="J130" s="28">
        <v>50</v>
      </c>
      <c r="K130" s="28">
        <v>50</v>
      </c>
      <c r="L130" s="28">
        <v>50</v>
      </c>
      <c r="M130" s="28">
        <v>50</v>
      </c>
      <c r="N130" s="28">
        <v>50</v>
      </c>
      <c r="O130" s="28">
        <v>50</v>
      </c>
      <c r="P130" s="39"/>
    </row>
    <row r="131" spans="1:16" ht="64.5" thickBot="1" x14ac:dyDescent="0.25">
      <c r="A131" s="16">
        <v>99</v>
      </c>
      <c r="B131" s="42" t="s">
        <v>71</v>
      </c>
      <c r="C131" s="39">
        <v>180</v>
      </c>
      <c r="D131" s="39">
        <v>0</v>
      </c>
      <c r="E131" s="39">
        <v>0</v>
      </c>
      <c r="F131" s="39">
        <v>0</v>
      </c>
      <c r="G131" s="39">
        <v>50</v>
      </c>
      <c r="H131" s="39">
        <v>13.5</v>
      </c>
      <c r="I131" s="39">
        <v>0</v>
      </c>
      <c r="J131" s="39">
        <v>30</v>
      </c>
      <c r="K131" s="28">
        <v>30</v>
      </c>
      <c r="L131" s="28">
        <v>30</v>
      </c>
      <c r="M131" s="28">
        <v>30</v>
      </c>
      <c r="N131" s="28">
        <v>30</v>
      </c>
      <c r="O131" s="28">
        <v>30</v>
      </c>
      <c r="P131" s="39"/>
    </row>
    <row r="132" spans="1:16" ht="13.5" thickBot="1" x14ac:dyDescent="0.25">
      <c r="A132" s="16">
        <v>100</v>
      </c>
      <c r="B132" s="42" t="s">
        <v>17</v>
      </c>
      <c r="C132" s="28">
        <v>0</v>
      </c>
      <c r="D132" s="28">
        <v>0</v>
      </c>
      <c r="E132" s="28">
        <v>0</v>
      </c>
      <c r="F132" s="28">
        <v>0</v>
      </c>
      <c r="G132" s="28">
        <v>0</v>
      </c>
      <c r="H132" s="28">
        <v>3.5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39"/>
    </row>
    <row r="133" spans="1:16" ht="13.5" thickBot="1" x14ac:dyDescent="0.25">
      <c r="A133" s="16">
        <v>101</v>
      </c>
      <c r="B133" s="42" t="s">
        <v>18</v>
      </c>
      <c r="C133" s="28">
        <v>180</v>
      </c>
      <c r="D133" s="28">
        <v>0</v>
      </c>
      <c r="E133" s="28">
        <v>0</v>
      </c>
      <c r="F133" s="28">
        <v>0</v>
      </c>
      <c r="G133" s="28">
        <v>50</v>
      </c>
      <c r="H133" s="28">
        <v>10</v>
      </c>
      <c r="I133" s="28">
        <v>0</v>
      </c>
      <c r="J133" s="28">
        <v>30</v>
      </c>
      <c r="K133" s="28">
        <v>30</v>
      </c>
      <c r="L133" s="28">
        <v>30</v>
      </c>
      <c r="M133" s="28">
        <v>30</v>
      </c>
      <c r="N133" s="28">
        <v>30</v>
      </c>
      <c r="O133" s="28">
        <v>30</v>
      </c>
      <c r="P133" s="39"/>
    </row>
    <row r="134" spans="1:16" ht="13.5" thickBot="1" x14ac:dyDescent="0.25">
      <c r="A134" s="16">
        <v>102</v>
      </c>
      <c r="B134" s="42" t="s">
        <v>19</v>
      </c>
      <c r="C134" s="28">
        <f>D134+E134+F134+G134+H134+I134+J134</f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39"/>
    </row>
    <row r="135" spans="1:16" ht="26.25" thickBot="1" x14ac:dyDescent="0.25">
      <c r="A135" s="16">
        <v>103</v>
      </c>
      <c r="B135" s="42" t="s">
        <v>78</v>
      </c>
      <c r="C135" s="39">
        <v>0</v>
      </c>
      <c r="D135" s="39">
        <v>0</v>
      </c>
      <c r="E135" s="39">
        <v>0</v>
      </c>
      <c r="F135" s="39">
        <v>0</v>
      </c>
      <c r="G135" s="39">
        <v>50</v>
      </c>
      <c r="H135" s="39">
        <v>0</v>
      </c>
      <c r="I135" s="39">
        <v>0</v>
      </c>
      <c r="J135" s="39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39"/>
    </row>
    <row r="136" spans="1:16" ht="13.5" thickBot="1" x14ac:dyDescent="0.25">
      <c r="A136" s="16">
        <v>104</v>
      </c>
      <c r="B136" s="42" t="s">
        <v>17</v>
      </c>
      <c r="C136" s="28">
        <f>D136+E136+F136+G136+H136+I136+J136</f>
        <v>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39"/>
    </row>
    <row r="137" spans="1:16" ht="13.5" thickBot="1" x14ac:dyDescent="0.25">
      <c r="A137" s="16">
        <v>105</v>
      </c>
      <c r="B137" s="80" t="s">
        <v>18</v>
      </c>
      <c r="C137" s="28">
        <v>0</v>
      </c>
      <c r="D137" s="28">
        <v>0</v>
      </c>
      <c r="E137" s="28">
        <v>0</v>
      </c>
      <c r="F137" s="28">
        <v>0</v>
      </c>
      <c r="G137" s="28">
        <v>50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68"/>
    </row>
    <row r="138" spans="1:16" ht="13.5" thickBot="1" x14ac:dyDescent="0.25">
      <c r="A138" s="84">
        <v>106</v>
      </c>
      <c r="B138" s="87" t="s">
        <v>19</v>
      </c>
      <c r="C138" s="54">
        <f>D138+E138+F138+G138+H138+I138+J138</f>
        <v>0</v>
      </c>
      <c r="D138" s="54">
        <v>0</v>
      </c>
      <c r="E138" s="54">
        <v>0</v>
      </c>
      <c r="F138" s="54">
        <v>0</v>
      </c>
      <c r="G138" s="54">
        <v>0</v>
      </c>
      <c r="H138" s="54">
        <v>0</v>
      </c>
      <c r="I138" s="54">
        <v>0</v>
      </c>
      <c r="J138" s="54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88"/>
    </row>
    <row r="139" spans="1:16" ht="26.25" thickBot="1" x14ac:dyDescent="0.25">
      <c r="A139" s="16">
        <v>107</v>
      </c>
      <c r="B139" s="42" t="s">
        <v>96</v>
      </c>
      <c r="C139" s="28">
        <v>6072.9</v>
      </c>
      <c r="D139" s="28"/>
      <c r="E139" s="28"/>
      <c r="F139" s="28"/>
      <c r="G139" s="28"/>
      <c r="H139" s="28"/>
      <c r="I139" s="28"/>
      <c r="J139" s="28">
        <v>6072.9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74"/>
    </row>
    <row r="140" spans="1:16" ht="13.5" thickBot="1" x14ac:dyDescent="0.25">
      <c r="A140" s="84">
        <v>108</v>
      </c>
      <c r="B140" s="42" t="s">
        <v>17</v>
      </c>
      <c r="C140" s="28">
        <v>0</v>
      </c>
      <c r="D140" s="28"/>
      <c r="E140" s="28"/>
      <c r="F140" s="28"/>
      <c r="G140" s="28"/>
      <c r="H140" s="28"/>
      <c r="I140" s="28"/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74"/>
    </row>
    <row r="141" spans="1:16" ht="13.5" thickBot="1" x14ac:dyDescent="0.25">
      <c r="A141" s="16">
        <v>109</v>
      </c>
      <c r="B141" s="42" t="s">
        <v>18</v>
      </c>
      <c r="C141" s="28">
        <v>6072.9</v>
      </c>
      <c r="D141" s="28"/>
      <c r="E141" s="28"/>
      <c r="F141" s="28"/>
      <c r="G141" s="28"/>
      <c r="H141" s="28"/>
      <c r="I141" s="28"/>
      <c r="J141" s="28">
        <v>6072.9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74"/>
    </row>
    <row r="142" spans="1:16" ht="13.5" thickBot="1" x14ac:dyDescent="0.25">
      <c r="A142" s="84">
        <v>110</v>
      </c>
      <c r="B142" s="42" t="s">
        <v>19</v>
      </c>
      <c r="C142" s="28">
        <v>0</v>
      </c>
      <c r="D142" s="28"/>
      <c r="E142" s="28"/>
      <c r="F142" s="28"/>
      <c r="G142" s="28"/>
      <c r="H142" s="28"/>
      <c r="I142" s="28"/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89"/>
    </row>
    <row r="143" spans="1:16" x14ac:dyDescent="0.2">
      <c r="A143" s="157">
        <v>111</v>
      </c>
      <c r="B143" s="78" t="s">
        <v>61</v>
      </c>
      <c r="C143" s="221">
        <v>0</v>
      </c>
      <c r="D143" s="219">
        <f t="shared" ref="D143:J143" si="15">D145+D146+D147</f>
        <v>0</v>
      </c>
      <c r="E143" s="219">
        <f t="shared" si="15"/>
        <v>1727</v>
      </c>
      <c r="F143" s="219">
        <f t="shared" si="15"/>
        <v>0</v>
      </c>
      <c r="G143" s="219">
        <f t="shared" si="15"/>
        <v>0</v>
      </c>
      <c r="H143" s="219">
        <f t="shared" si="15"/>
        <v>0</v>
      </c>
      <c r="I143" s="219">
        <f t="shared" si="15"/>
        <v>0</v>
      </c>
      <c r="J143" s="219">
        <f t="shared" si="15"/>
        <v>0</v>
      </c>
      <c r="K143" s="219">
        <f>K145+K146+K147</f>
        <v>0</v>
      </c>
      <c r="L143" s="219">
        <f>L145+L146+L147</f>
        <v>0</v>
      </c>
      <c r="M143" s="219">
        <f>M145+M146+M147</f>
        <v>0</v>
      </c>
      <c r="N143" s="219">
        <f>N145+N146+N147</f>
        <v>0</v>
      </c>
      <c r="O143" s="219">
        <f>O145+O146+O147</f>
        <v>0</v>
      </c>
      <c r="P143" s="175"/>
    </row>
    <row r="144" spans="1:16" ht="26.25" thickBot="1" x14ac:dyDescent="0.25">
      <c r="A144" s="179"/>
      <c r="B144" s="79" t="s">
        <v>28</v>
      </c>
      <c r="C144" s="222"/>
      <c r="D144" s="156"/>
      <c r="E144" s="156"/>
      <c r="F144" s="156"/>
      <c r="G144" s="156"/>
      <c r="H144" s="156"/>
      <c r="I144" s="156"/>
      <c r="J144" s="156"/>
      <c r="K144" s="156"/>
      <c r="L144" s="156"/>
      <c r="M144" s="156"/>
      <c r="N144" s="156"/>
      <c r="O144" s="156"/>
      <c r="P144" s="160"/>
    </row>
    <row r="145" spans="1:17" ht="13.5" thickBot="1" x14ac:dyDescent="0.25">
      <c r="A145" s="84">
        <v>112</v>
      </c>
      <c r="B145" s="80" t="s">
        <v>17</v>
      </c>
      <c r="C145" s="28">
        <f>D145+E145+F145+G145+H145+I145+J145</f>
        <v>0</v>
      </c>
      <c r="D145" s="28"/>
      <c r="E145" s="28"/>
      <c r="F145" s="28"/>
      <c r="G145" s="28"/>
      <c r="H145" s="28"/>
      <c r="I145" s="28"/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/>
    </row>
    <row r="146" spans="1:17" ht="13.5" thickBot="1" x14ac:dyDescent="0.25">
      <c r="A146" s="157">
        <v>113</v>
      </c>
      <c r="B146" s="80" t="s">
        <v>18</v>
      </c>
      <c r="C146" s="28">
        <v>0</v>
      </c>
      <c r="D146" s="28" t="s">
        <v>26</v>
      </c>
      <c r="E146" s="28" t="s">
        <v>29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39"/>
    </row>
    <row r="147" spans="1:17" ht="13.5" thickBot="1" x14ac:dyDescent="0.25">
      <c r="A147" s="179"/>
      <c r="B147" s="80" t="s">
        <v>19</v>
      </c>
      <c r="C147" s="28">
        <f>D147+E147+F147+G147+H147+I147+J147</f>
        <v>0</v>
      </c>
      <c r="D147" s="28" t="s">
        <v>26</v>
      </c>
      <c r="E147" s="28" t="s">
        <v>26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39"/>
    </row>
    <row r="148" spans="1:17" ht="18" customHeight="1" thickBot="1" x14ac:dyDescent="0.25">
      <c r="A148" s="157">
        <v>114</v>
      </c>
      <c r="B148" s="180" t="s">
        <v>59</v>
      </c>
      <c r="C148" s="227"/>
      <c r="D148" s="227"/>
      <c r="E148" s="227"/>
      <c r="F148" s="227"/>
      <c r="G148" s="227"/>
      <c r="H148" s="227"/>
      <c r="I148" s="227"/>
      <c r="J148" s="227"/>
      <c r="K148" s="227"/>
      <c r="L148" s="227"/>
      <c r="M148" s="227"/>
      <c r="N148" s="227"/>
      <c r="O148" s="227"/>
      <c r="P148" s="182"/>
    </row>
    <row r="149" spans="1:17" ht="48.75" thickBot="1" x14ac:dyDescent="0.25">
      <c r="A149" s="179"/>
      <c r="B149" s="46" t="s">
        <v>57</v>
      </c>
      <c r="C149" s="28">
        <v>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39"/>
    </row>
    <row r="150" spans="1:17" ht="13.5" thickBot="1" x14ac:dyDescent="0.25">
      <c r="A150" s="16">
        <v>115</v>
      </c>
      <c r="B150" s="42" t="s">
        <v>17</v>
      </c>
      <c r="C150" s="28">
        <v>0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/>
    </row>
    <row r="151" spans="1:17" ht="13.5" thickBot="1" x14ac:dyDescent="0.25">
      <c r="A151" s="16">
        <v>116</v>
      </c>
      <c r="B151" s="42" t="s">
        <v>18</v>
      </c>
      <c r="C151" s="28">
        <v>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74"/>
    </row>
    <row r="152" spans="1:17" ht="30" customHeight="1" thickBot="1" x14ac:dyDescent="0.25">
      <c r="A152" s="16">
        <v>117</v>
      </c>
      <c r="B152" s="42" t="s">
        <v>19</v>
      </c>
      <c r="C152" s="28">
        <f>D152+E152+F152+G152+H152+I152+J152</f>
        <v>0</v>
      </c>
      <c r="D152" s="28" t="s">
        <v>26</v>
      </c>
      <c r="E152" s="28" t="s">
        <v>26</v>
      </c>
      <c r="F152" s="28" t="s">
        <v>26</v>
      </c>
      <c r="G152" s="28" t="s">
        <v>26</v>
      </c>
      <c r="H152" s="28" t="s">
        <v>26</v>
      </c>
      <c r="I152" s="28" t="s">
        <v>26</v>
      </c>
      <c r="J152" s="28" t="s">
        <v>26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74"/>
    </row>
    <row r="153" spans="1:17" ht="13.5" thickBot="1" x14ac:dyDescent="0.25">
      <c r="A153" s="157">
        <v>118</v>
      </c>
      <c r="B153" s="180" t="s">
        <v>67</v>
      </c>
      <c r="C153" s="227"/>
      <c r="D153" s="227"/>
      <c r="E153" s="227"/>
      <c r="F153" s="227"/>
      <c r="G153" s="227"/>
      <c r="H153" s="227"/>
      <c r="I153" s="227"/>
      <c r="J153" s="227"/>
      <c r="K153" s="227"/>
      <c r="L153" s="227"/>
      <c r="M153" s="227"/>
      <c r="N153" s="227"/>
      <c r="O153" s="227"/>
      <c r="P153" s="182"/>
    </row>
    <row r="154" spans="1:17" ht="24.75" thickBot="1" x14ac:dyDescent="0.25">
      <c r="A154" s="179"/>
      <c r="B154" s="46" t="s">
        <v>60</v>
      </c>
      <c r="C154" s="39">
        <v>3660</v>
      </c>
      <c r="D154" s="28">
        <f t="shared" ref="D154:J154" si="16">D155+D156+D157</f>
        <v>28.6</v>
      </c>
      <c r="E154" s="28">
        <f t="shared" si="16"/>
        <v>149.5</v>
      </c>
      <c r="F154" s="28">
        <f t="shared" si="16"/>
        <v>0</v>
      </c>
      <c r="G154" s="28">
        <v>0</v>
      </c>
      <c r="H154" s="28">
        <f>SUM(H155:H156)</f>
        <v>1183.5</v>
      </c>
      <c r="I154" s="28">
        <v>500</v>
      </c>
      <c r="J154" s="28">
        <f t="shared" si="16"/>
        <v>610</v>
      </c>
      <c r="K154" s="28">
        <v>610</v>
      </c>
      <c r="L154" s="28">
        <v>610</v>
      </c>
      <c r="M154" s="28">
        <v>610</v>
      </c>
      <c r="N154" s="28">
        <v>610</v>
      </c>
      <c r="O154" s="28">
        <v>610</v>
      </c>
      <c r="P154" s="28"/>
    </row>
    <row r="155" spans="1:17" ht="13.5" thickBot="1" x14ac:dyDescent="0.25">
      <c r="A155" s="16">
        <v>119</v>
      </c>
      <c r="B155" s="42" t="s">
        <v>17</v>
      </c>
      <c r="C155" s="39">
        <v>0</v>
      </c>
      <c r="D155" s="28">
        <f t="shared" ref="D155:O156" si="17">D160</f>
        <v>0</v>
      </c>
      <c r="E155" s="28">
        <v>0</v>
      </c>
      <c r="F155" s="28">
        <f t="shared" si="17"/>
        <v>0</v>
      </c>
      <c r="G155" s="28">
        <f t="shared" si="17"/>
        <v>0</v>
      </c>
      <c r="H155" s="28">
        <v>423.5</v>
      </c>
      <c r="I155" s="28">
        <f t="shared" si="17"/>
        <v>0</v>
      </c>
      <c r="J155" s="28">
        <f t="shared" si="17"/>
        <v>0</v>
      </c>
      <c r="K155" s="28">
        <f t="shared" si="17"/>
        <v>0</v>
      </c>
      <c r="L155" s="28">
        <f t="shared" si="17"/>
        <v>0</v>
      </c>
      <c r="M155" s="28">
        <f t="shared" si="17"/>
        <v>0</v>
      </c>
      <c r="N155" s="28">
        <f t="shared" si="17"/>
        <v>0</v>
      </c>
      <c r="O155" s="28">
        <f t="shared" si="17"/>
        <v>0</v>
      </c>
      <c r="P155" s="39"/>
      <c r="Q155" s="27"/>
    </row>
    <row r="156" spans="1:17" ht="13.5" thickBot="1" x14ac:dyDescent="0.25">
      <c r="A156" s="16">
        <v>120</v>
      </c>
      <c r="B156" s="42" t="s">
        <v>18</v>
      </c>
      <c r="C156" s="39">
        <v>3660</v>
      </c>
      <c r="D156" s="28">
        <f t="shared" si="17"/>
        <v>28.6</v>
      </c>
      <c r="E156" s="28">
        <f t="shared" si="17"/>
        <v>149.5</v>
      </c>
      <c r="F156" s="28">
        <f t="shared" si="17"/>
        <v>0</v>
      </c>
      <c r="G156" s="28">
        <v>0</v>
      </c>
      <c r="H156" s="28">
        <f>500+260</f>
        <v>760</v>
      </c>
      <c r="I156" s="28">
        <v>500</v>
      </c>
      <c r="J156" s="28">
        <f t="shared" si="17"/>
        <v>610</v>
      </c>
      <c r="K156" s="28">
        <v>610</v>
      </c>
      <c r="L156" s="83">
        <v>610</v>
      </c>
      <c r="M156" s="83">
        <v>610</v>
      </c>
      <c r="N156" s="83">
        <v>610</v>
      </c>
      <c r="O156" s="83">
        <v>610</v>
      </c>
      <c r="P156" s="74"/>
    </row>
    <row r="157" spans="1:17" ht="24.75" customHeight="1" thickBot="1" x14ac:dyDescent="0.25">
      <c r="A157" s="16">
        <v>121</v>
      </c>
      <c r="B157" s="42" t="s">
        <v>19</v>
      </c>
      <c r="C157" s="28">
        <f>D157+E157+F157+G157+H157+I157+J157</f>
        <v>0</v>
      </c>
      <c r="D157" s="28" t="s">
        <v>26</v>
      </c>
      <c r="E157" s="28" t="s">
        <v>26</v>
      </c>
      <c r="F157" s="28" t="s">
        <v>26</v>
      </c>
      <c r="G157" s="28" t="s">
        <v>26</v>
      </c>
      <c r="H157" s="28" t="s">
        <v>26</v>
      </c>
      <c r="I157" s="28" t="s">
        <v>26</v>
      </c>
      <c r="J157" s="28" t="s">
        <v>26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74"/>
    </row>
    <row r="158" spans="1:17" ht="13.5" thickBot="1" x14ac:dyDescent="0.25">
      <c r="A158" s="157">
        <v>122</v>
      </c>
      <c r="B158" s="50" t="s">
        <v>62</v>
      </c>
      <c r="C158" s="155">
        <v>3660</v>
      </c>
      <c r="D158" s="155" t="e">
        <f>D163+D168+D173</f>
        <v>#REF!</v>
      </c>
      <c r="E158" s="155" t="e">
        <f>E163+E168+E173</f>
        <v>#REF!</v>
      </c>
      <c r="F158" s="155" t="e">
        <f>F163+F168+F173</f>
        <v>#REF!</v>
      </c>
      <c r="G158" s="155" t="e">
        <f>G163+G168+G173</f>
        <v>#REF!</v>
      </c>
      <c r="H158" s="155">
        <v>500</v>
      </c>
      <c r="I158" s="155">
        <v>500</v>
      </c>
      <c r="J158" s="155">
        <v>610</v>
      </c>
      <c r="K158" s="155">
        <v>610</v>
      </c>
      <c r="L158" s="155">
        <v>610</v>
      </c>
      <c r="M158" s="155">
        <v>610</v>
      </c>
      <c r="N158" s="155">
        <v>610</v>
      </c>
      <c r="O158" s="155">
        <v>610</v>
      </c>
      <c r="P158" s="159"/>
    </row>
    <row r="159" spans="1:17" ht="26.25" thickBot="1" x14ac:dyDescent="0.25">
      <c r="A159" s="179"/>
      <c r="B159" s="74" t="s">
        <v>48</v>
      </c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60"/>
    </row>
    <row r="160" spans="1:17" ht="13.5" thickBot="1" x14ac:dyDescent="0.25">
      <c r="A160" s="16">
        <v>123</v>
      </c>
      <c r="B160" s="42" t="s">
        <v>17</v>
      </c>
      <c r="C160" s="28">
        <f>C165+C170+C176</f>
        <v>0</v>
      </c>
      <c r="D160" s="28">
        <f t="shared" ref="D160:O160" si="18">D165+D170+D176</f>
        <v>0</v>
      </c>
      <c r="E160" s="28">
        <f t="shared" si="18"/>
        <v>0</v>
      </c>
      <c r="F160" s="28">
        <f t="shared" si="18"/>
        <v>0</v>
      </c>
      <c r="G160" s="28">
        <f t="shared" si="18"/>
        <v>0</v>
      </c>
      <c r="H160" s="28">
        <f t="shared" si="18"/>
        <v>0</v>
      </c>
      <c r="I160" s="28">
        <f t="shared" si="18"/>
        <v>0</v>
      </c>
      <c r="J160" s="28">
        <f t="shared" si="18"/>
        <v>0</v>
      </c>
      <c r="K160" s="28">
        <f t="shared" si="18"/>
        <v>0</v>
      </c>
      <c r="L160" s="28">
        <f t="shared" si="18"/>
        <v>0</v>
      </c>
      <c r="M160" s="28">
        <f t="shared" si="18"/>
        <v>0</v>
      </c>
      <c r="N160" s="28">
        <f t="shared" si="18"/>
        <v>0</v>
      </c>
      <c r="O160" s="28">
        <f t="shared" si="18"/>
        <v>0</v>
      </c>
      <c r="P160" s="28"/>
    </row>
    <row r="161" spans="1:17" ht="13.5" thickBot="1" x14ac:dyDescent="0.25">
      <c r="A161" s="16">
        <v>124</v>
      </c>
      <c r="B161" s="42" t="s">
        <v>18</v>
      </c>
      <c r="C161" s="39">
        <v>3660</v>
      </c>
      <c r="D161" s="39">
        <f>D166+D171+D177</f>
        <v>28.6</v>
      </c>
      <c r="E161" s="39">
        <f>E166+E171+E177</f>
        <v>149.5</v>
      </c>
      <c r="F161" s="39">
        <f>F166+F171+F177</f>
        <v>0</v>
      </c>
      <c r="G161" s="39">
        <f>G166+G171+G177</f>
        <v>0</v>
      </c>
      <c r="H161" s="39">
        <v>500</v>
      </c>
      <c r="I161" s="39">
        <v>500</v>
      </c>
      <c r="J161" s="39">
        <v>610</v>
      </c>
      <c r="K161" s="39">
        <v>610</v>
      </c>
      <c r="L161" s="39">
        <v>610</v>
      </c>
      <c r="M161" s="39">
        <v>610</v>
      </c>
      <c r="N161" s="39">
        <v>610</v>
      </c>
      <c r="O161" s="39">
        <v>610</v>
      </c>
      <c r="P161" s="74"/>
      <c r="Q161" s="51"/>
    </row>
    <row r="162" spans="1:17" ht="22.5" customHeight="1" thickBot="1" x14ac:dyDescent="0.25">
      <c r="A162" s="16">
        <v>125</v>
      </c>
      <c r="B162" s="42" t="s">
        <v>19</v>
      </c>
      <c r="C162" s="28" t="s">
        <v>26</v>
      </c>
      <c r="D162" s="28" t="s">
        <v>26</v>
      </c>
      <c r="E162" s="28" t="s">
        <v>26</v>
      </c>
      <c r="F162" s="28" t="s">
        <v>26</v>
      </c>
      <c r="G162" s="28" t="s">
        <v>26</v>
      </c>
      <c r="H162" s="28" t="s">
        <v>26</v>
      </c>
      <c r="I162" s="28" t="s">
        <v>26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74"/>
    </row>
    <row r="163" spans="1:17" ht="13.5" customHeight="1" x14ac:dyDescent="0.2">
      <c r="A163" s="157">
        <v>126</v>
      </c>
      <c r="B163" s="183" t="s">
        <v>49</v>
      </c>
      <c r="C163" s="159">
        <v>60</v>
      </c>
      <c r="D163" s="159">
        <f t="shared" ref="D163:J163" si="19">D165+D166+D167</f>
        <v>28.6</v>
      </c>
      <c r="E163" s="159">
        <v>115</v>
      </c>
      <c r="F163" s="159">
        <f t="shared" si="19"/>
        <v>0</v>
      </c>
      <c r="G163" s="159">
        <f t="shared" si="19"/>
        <v>0</v>
      </c>
      <c r="H163" s="159">
        <v>0</v>
      </c>
      <c r="I163" s="159">
        <v>0</v>
      </c>
      <c r="J163" s="159">
        <f t="shared" si="19"/>
        <v>10</v>
      </c>
      <c r="K163" s="159">
        <v>10</v>
      </c>
      <c r="L163" s="159">
        <v>10</v>
      </c>
      <c r="M163" s="159">
        <v>10</v>
      </c>
      <c r="N163" s="159">
        <v>10</v>
      </c>
      <c r="O163" s="159">
        <v>10</v>
      </c>
      <c r="P163" s="159"/>
    </row>
    <row r="164" spans="1:17" ht="24.75" customHeight="1" thickBot="1" x14ac:dyDescent="0.25">
      <c r="A164" s="179"/>
      <c r="B164" s="220"/>
      <c r="C164" s="160"/>
      <c r="D164" s="160"/>
      <c r="E164" s="160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</row>
    <row r="165" spans="1:17" ht="13.5" thickBot="1" x14ac:dyDescent="0.25">
      <c r="A165" s="16">
        <v>127</v>
      </c>
      <c r="B165" s="42" t="s">
        <v>17</v>
      </c>
      <c r="C165" s="28">
        <v>0</v>
      </c>
      <c r="D165" s="28">
        <v>0</v>
      </c>
      <c r="E165" s="28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39"/>
    </row>
    <row r="166" spans="1:17" ht="13.5" thickBot="1" x14ac:dyDescent="0.25">
      <c r="A166" s="16">
        <v>128</v>
      </c>
      <c r="B166" s="42" t="s">
        <v>18</v>
      </c>
      <c r="C166" s="28">
        <v>60</v>
      </c>
      <c r="D166" s="28" t="s">
        <v>30</v>
      </c>
      <c r="E166" s="28">
        <v>115</v>
      </c>
      <c r="F166" s="28">
        <v>0</v>
      </c>
      <c r="G166" s="28">
        <v>0</v>
      </c>
      <c r="H166" s="28">
        <v>0</v>
      </c>
      <c r="I166" s="28">
        <v>0</v>
      </c>
      <c r="J166" s="28" t="s">
        <v>31</v>
      </c>
      <c r="K166" s="28">
        <v>10</v>
      </c>
      <c r="L166" s="28">
        <v>10</v>
      </c>
      <c r="M166" s="28">
        <v>10</v>
      </c>
      <c r="N166" s="28">
        <v>10</v>
      </c>
      <c r="O166" s="28">
        <v>10</v>
      </c>
      <c r="P166" s="74"/>
    </row>
    <row r="167" spans="1:17" ht="27.75" customHeight="1" thickBot="1" x14ac:dyDescent="0.25">
      <c r="A167" s="16">
        <v>129</v>
      </c>
      <c r="B167" s="42" t="s">
        <v>19</v>
      </c>
      <c r="C167" s="28" t="s">
        <v>26</v>
      </c>
      <c r="D167" s="28" t="s">
        <v>26</v>
      </c>
      <c r="E167" s="28" t="s">
        <v>26</v>
      </c>
      <c r="F167" s="28" t="s">
        <v>26</v>
      </c>
      <c r="G167" s="28" t="s">
        <v>26</v>
      </c>
      <c r="H167" s="28" t="s">
        <v>26</v>
      </c>
      <c r="I167" s="28" t="s">
        <v>26</v>
      </c>
      <c r="J167" s="28" t="s">
        <v>26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74"/>
    </row>
    <row r="168" spans="1:17" ht="13.5" customHeight="1" x14ac:dyDescent="0.2">
      <c r="A168" s="157">
        <v>130</v>
      </c>
      <c r="B168" s="183" t="s">
        <v>50</v>
      </c>
      <c r="C168" s="159">
        <v>600</v>
      </c>
      <c r="D168" s="159">
        <f>D170+D171+D172</f>
        <v>0</v>
      </c>
      <c r="E168" s="159">
        <f t="shared" ref="E168:J168" si="20">E170+E171+E172</f>
        <v>0</v>
      </c>
      <c r="F168" s="159">
        <f t="shared" si="20"/>
        <v>0</v>
      </c>
      <c r="G168" s="159">
        <f t="shared" si="20"/>
        <v>0</v>
      </c>
      <c r="H168" s="159">
        <v>0</v>
      </c>
      <c r="I168" s="159">
        <v>0</v>
      </c>
      <c r="J168" s="159">
        <f t="shared" si="20"/>
        <v>100</v>
      </c>
      <c r="K168" s="159">
        <v>100</v>
      </c>
      <c r="L168" s="159">
        <v>100</v>
      </c>
      <c r="M168" s="159">
        <v>100</v>
      </c>
      <c r="N168" s="159">
        <v>100</v>
      </c>
      <c r="O168" s="159">
        <v>100</v>
      </c>
      <c r="P168" s="159"/>
    </row>
    <row r="169" spans="1:17" ht="78.75" customHeight="1" thickBot="1" x14ac:dyDescent="0.25">
      <c r="A169" s="179"/>
      <c r="B169" s="220"/>
      <c r="C169" s="160"/>
      <c r="D169" s="160"/>
      <c r="E169" s="160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</row>
    <row r="170" spans="1:17" ht="13.5" thickBot="1" x14ac:dyDescent="0.25">
      <c r="A170" s="16">
        <v>131</v>
      </c>
      <c r="B170" s="42" t="s">
        <v>17</v>
      </c>
      <c r="C170" s="28">
        <v>0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/>
    </row>
    <row r="171" spans="1:17" ht="13.5" customHeight="1" thickBot="1" x14ac:dyDescent="0.25">
      <c r="A171" s="16">
        <v>132</v>
      </c>
      <c r="B171" s="42" t="s">
        <v>18</v>
      </c>
      <c r="C171" s="28">
        <v>600</v>
      </c>
      <c r="D171" s="28" t="s">
        <v>33</v>
      </c>
      <c r="E171" s="28" t="s">
        <v>26</v>
      </c>
      <c r="F171" s="28">
        <v>0</v>
      </c>
      <c r="G171" s="28" t="s">
        <v>26</v>
      </c>
      <c r="H171" s="81">
        <v>0</v>
      </c>
      <c r="I171" s="81">
        <v>0</v>
      </c>
      <c r="J171" s="81" t="s">
        <v>32</v>
      </c>
      <c r="K171" s="81">
        <v>100</v>
      </c>
      <c r="L171" s="81">
        <v>100</v>
      </c>
      <c r="M171" s="81">
        <v>100</v>
      </c>
      <c r="N171" s="81">
        <v>100</v>
      </c>
      <c r="O171" s="81">
        <v>100</v>
      </c>
      <c r="P171" s="39"/>
    </row>
    <row r="172" spans="1:17" ht="29.25" customHeight="1" thickBot="1" x14ac:dyDescent="0.25">
      <c r="A172" s="16">
        <v>133</v>
      </c>
      <c r="B172" s="42" t="s">
        <v>19</v>
      </c>
      <c r="C172" s="28" t="s">
        <v>26</v>
      </c>
      <c r="D172" s="28" t="s">
        <v>26</v>
      </c>
      <c r="E172" s="28" t="s">
        <v>26</v>
      </c>
      <c r="F172" s="28" t="s">
        <v>26</v>
      </c>
      <c r="G172" s="28" t="s">
        <v>26</v>
      </c>
      <c r="H172" s="28" t="s">
        <v>26</v>
      </c>
      <c r="I172" s="28" t="s">
        <v>26</v>
      </c>
      <c r="J172" s="28" t="s">
        <v>26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39"/>
    </row>
    <row r="173" spans="1:17" ht="13.5" customHeight="1" x14ac:dyDescent="0.2">
      <c r="A173" s="157">
        <v>134</v>
      </c>
      <c r="B173" s="183" t="s">
        <v>51</v>
      </c>
      <c r="C173" s="159">
        <v>3000</v>
      </c>
      <c r="D173" s="159" t="e">
        <f>D176+D177+#REF!</f>
        <v>#REF!</v>
      </c>
      <c r="E173" s="159" t="e">
        <f>E176+E177+#REF!</f>
        <v>#REF!</v>
      </c>
      <c r="F173" s="159" t="e">
        <f>F176+F177+#REF!</f>
        <v>#REF!</v>
      </c>
      <c r="G173" s="159" t="e">
        <f>G176+G177+#REF!</f>
        <v>#REF!</v>
      </c>
      <c r="H173" s="159">
        <v>500</v>
      </c>
      <c r="I173" s="159">
        <v>500</v>
      </c>
      <c r="J173" s="159">
        <v>500</v>
      </c>
      <c r="K173" s="159">
        <v>500</v>
      </c>
      <c r="L173" s="159">
        <v>500</v>
      </c>
      <c r="M173" s="159">
        <v>500</v>
      </c>
      <c r="N173" s="159">
        <v>500</v>
      </c>
      <c r="O173" s="159">
        <v>500</v>
      </c>
      <c r="P173" s="155"/>
    </row>
    <row r="174" spans="1:17" ht="29.25" customHeight="1" thickBot="1" x14ac:dyDescent="0.25">
      <c r="A174" s="179"/>
      <c r="B174" s="220"/>
      <c r="C174" s="160"/>
      <c r="D174" s="160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56"/>
    </row>
    <row r="175" spans="1:17" ht="13.5" thickBot="1" x14ac:dyDescent="0.25">
      <c r="A175" s="16">
        <v>135</v>
      </c>
      <c r="B175" s="74" t="s">
        <v>83</v>
      </c>
      <c r="C175" s="28">
        <v>0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28">
        <v>500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/>
    </row>
    <row r="176" spans="1:17" ht="13.5" thickBot="1" x14ac:dyDescent="0.25">
      <c r="A176" s="16">
        <v>136</v>
      </c>
      <c r="B176" s="42" t="s">
        <v>17</v>
      </c>
      <c r="C176" s="28">
        <f>D176+E176+F176+G176+H176+I176+J176</f>
        <v>0</v>
      </c>
      <c r="D176" s="28" t="s">
        <v>26</v>
      </c>
      <c r="E176" s="28"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39"/>
    </row>
    <row r="177" spans="1:16" ht="19.5" customHeight="1" thickBot="1" x14ac:dyDescent="0.25">
      <c r="A177" s="16">
        <v>137</v>
      </c>
      <c r="B177" s="42" t="s">
        <v>18</v>
      </c>
      <c r="C177" s="28">
        <v>3000</v>
      </c>
      <c r="D177" s="28" t="s">
        <v>26</v>
      </c>
      <c r="E177" s="28">
        <v>34.5</v>
      </c>
      <c r="F177" s="28">
        <v>0</v>
      </c>
      <c r="G177" s="28" t="s">
        <v>26</v>
      </c>
      <c r="H177" s="28">
        <v>500</v>
      </c>
      <c r="I177" s="28">
        <v>500</v>
      </c>
      <c r="J177" s="28">
        <v>500</v>
      </c>
      <c r="K177" s="28">
        <v>500</v>
      </c>
      <c r="L177" s="28">
        <v>500</v>
      </c>
      <c r="M177" s="28">
        <v>500</v>
      </c>
      <c r="N177" s="28">
        <v>500</v>
      </c>
      <c r="O177" s="28">
        <v>500</v>
      </c>
      <c r="P177" s="39"/>
    </row>
    <row r="178" spans="1:16" ht="19.5" customHeight="1" thickBot="1" x14ac:dyDescent="0.25">
      <c r="A178" s="16">
        <v>138</v>
      </c>
      <c r="B178" s="42" t="s">
        <v>19</v>
      </c>
      <c r="C178" s="28">
        <f>D178+E178+F178+G178+H178+I178+J178</f>
        <v>0</v>
      </c>
      <c r="D178" s="28" t="s">
        <v>26</v>
      </c>
      <c r="E178" s="28" t="s">
        <v>26</v>
      </c>
      <c r="F178" s="28" t="s">
        <v>26</v>
      </c>
      <c r="G178" s="28" t="s">
        <v>26</v>
      </c>
      <c r="H178" s="28" t="s">
        <v>26</v>
      </c>
      <c r="I178" s="28" t="s">
        <v>26</v>
      </c>
      <c r="J178" s="28" t="s">
        <v>26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39"/>
    </row>
    <row r="179" spans="1:16" ht="15.75" x14ac:dyDescent="0.25">
      <c r="A179" s="3"/>
    </row>
    <row r="180" spans="1:16" x14ac:dyDescent="0.2">
      <c r="A180" s="26"/>
    </row>
    <row r="181" spans="1:16" x14ac:dyDescent="0.2">
      <c r="A181" s="26"/>
    </row>
  </sheetData>
  <mergeCells count="230">
    <mergeCell ref="P163:P164"/>
    <mergeCell ref="N163:N164"/>
    <mergeCell ref="O163:O164"/>
    <mergeCell ref="K168:K169"/>
    <mergeCell ref="F173:F174"/>
    <mergeCell ref="H168:H169"/>
    <mergeCell ref="I168:I169"/>
    <mergeCell ref="H173:H174"/>
    <mergeCell ref="A168:A169"/>
    <mergeCell ref="B168:B169"/>
    <mergeCell ref="C168:C169"/>
    <mergeCell ref="D168:D169"/>
    <mergeCell ref="E168:E169"/>
    <mergeCell ref="G173:G174"/>
    <mergeCell ref="A173:A174"/>
    <mergeCell ref="B173:B174"/>
    <mergeCell ref="C173:C174"/>
    <mergeCell ref="D173:D174"/>
    <mergeCell ref="E173:E174"/>
    <mergeCell ref="P173:P174"/>
    <mergeCell ref="M173:M174"/>
    <mergeCell ref="P168:P169"/>
    <mergeCell ref="N173:N174"/>
    <mergeCell ref="O173:O174"/>
    <mergeCell ref="J173:J174"/>
    <mergeCell ref="K173:K174"/>
    <mergeCell ref="L173:L174"/>
    <mergeCell ref="I173:I174"/>
    <mergeCell ref="F168:F169"/>
    <mergeCell ref="G168:G169"/>
    <mergeCell ref="M168:M169"/>
    <mergeCell ref="N168:N169"/>
    <mergeCell ref="L168:L169"/>
    <mergeCell ref="O168:O169"/>
    <mergeCell ref="F158:F159"/>
    <mergeCell ref="G158:G159"/>
    <mergeCell ref="J168:J169"/>
    <mergeCell ref="F163:F164"/>
    <mergeCell ref="J163:J164"/>
    <mergeCell ref="K163:K164"/>
    <mergeCell ref="L163:L164"/>
    <mergeCell ref="M163:M164"/>
    <mergeCell ref="G163:G164"/>
    <mergeCell ref="H163:H164"/>
    <mergeCell ref="I163:I164"/>
    <mergeCell ref="G114:G117"/>
    <mergeCell ref="H114:H117"/>
    <mergeCell ref="L121:L124"/>
    <mergeCell ref="K121:K124"/>
    <mergeCell ref="P158:P159"/>
    <mergeCell ref="L158:L159"/>
    <mergeCell ref="A146:A147"/>
    <mergeCell ref="A148:A149"/>
    <mergeCell ref="B148:P148"/>
    <mergeCell ref="A153:A154"/>
    <mergeCell ref="B153:P153"/>
    <mergeCell ref="A158:A159"/>
    <mergeCell ref="C158:C159"/>
    <mergeCell ref="D158:D159"/>
    <mergeCell ref="M158:M159"/>
    <mergeCell ref="N158:N159"/>
    <mergeCell ref="E158:E159"/>
    <mergeCell ref="J158:J159"/>
    <mergeCell ref="K158:K159"/>
    <mergeCell ref="H158:H159"/>
    <mergeCell ref="I158:I159"/>
    <mergeCell ref="O158:O159"/>
    <mergeCell ref="I121:I124"/>
    <mergeCell ref="J121:J124"/>
    <mergeCell ref="P143:P144"/>
    <mergeCell ref="F121:F124"/>
    <mergeCell ref="G121:G124"/>
    <mergeCell ref="H121:H124"/>
    <mergeCell ref="J143:J144"/>
    <mergeCell ref="F143:F144"/>
    <mergeCell ref="P121:P124"/>
    <mergeCell ref="G143:G144"/>
    <mergeCell ref="H143:H144"/>
    <mergeCell ref="L143:L144"/>
    <mergeCell ref="M143:M144"/>
    <mergeCell ref="N143:N144"/>
    <mergeCell ref="O143:O144"/>
    <mergeCell ref="K143:K144"/>
    <mergeCell ref="I143:I144"/>
    <mergeCell ref="O121:O124"/>
    <mergeCell ref="N121:N124"/>
    <mergeCell ref="M121:M124"/>
    <mergeCell ref="E114:E117"/>
    <mergeCell ref="E163:E164"/>
    <mergeCell ref="A163:A164"/>
    <mergeCell ref="B163:B164"/>
    <mergeCell ref="C163:C164"/>
    <mergeCell ref="D163:D164"/>
    <mergeCell ref="A143:A144"/>
    <mergeCell ref="C143:C144"/>
    <mergeCell ref="D143:D144"/>
    <mergeCell ref="E143:E144"/>
    <mergeCell ref="A121:A124"/>
    <mergeCell ref="B121:B124"/>
    <mergeCell ref="C121:C124"/>
    <mergeCell ref="D121:D124"/>
    <mergeCell ref="E121:E124"/>
    <mergeCell ref="A114:A117"/>
    <mergeCell ref="B114:B117"/>
    <mergeCell ref="C114:C117"/>
    <mergeCell ref="D114:D117"/>
    <mergeCell ref="F114:F117"/>
    <mergeCell ref="A94:A95"/>
    <mergeCell ref="C94:C95"/>
    <mergeCell ref="D94:D95"/>
    <mergeCell ref="P114:P117"/>
    <mergeCell ref="P94:P95"/>
    <mergeCell ref="B79:P79"/>
    <mergeCell ref="B84:P84"/>
    <mergeCell ref="J89:J90"/>
    <mergeCell ref="K89:K90"/>
    <mergeCell ref="L89:L90"/>
    <mergeCell ref="I94:I95"/>
    <mergeCell ref="J94:J95"/>
    <mergeCell ref="G94:G95"/>
    <mergeCell ref="P89:P90"/>
    <mergeCell ref="H94:H95"/>
    <mergeCell ref="E94:E95"/>
    <mergeCell ref="F94:F95"/>
    <mergeCell ref="A89:A90"/>
    <mergeCell ref="C89:C90"/>
    <mergeCell ref="H89:H90"/>
    <mergeCell ref="I89:I90"/>
    <mergeCell ref="I114:I117"/>
    <mergeCell ref="J114:J117"/>
    <mergeCell ref="E74:E75"/>
    <mergeCell ref="C74:C75"/>
    <mergeCell ref="J69:J70"/>
    <mergeCell ref="I74:I75"/>
    <mergeCell ref="J74:J75"/>
    <mergeCell ref="F74:F75"/>
    <mergeCell ref="G74:G75"/>
    <mergeCell ref="H74:H75"/>
    <mergeCell ref="H69:H70"/>
    <mergeCell ref="I69:I70"/>
    <mergeCell ref="F69:F70"/>
    <mergeCell ref="G69:G70"/>
    <mergeCell ref="P74:P75"/>
    <mergeCell ref="K74:K75"/>
    <mergeCell ref="L69:L70"/>
    <mergeCell ref="K69:K70"/>
    <mergeCell ref="P69:P70"/>
    <mergeCell ref="L74:L75"/>
    <mergeCell ref="A64:A65"/>
    <mergeCell ref="C64:C65"/>
    <mergeCell ref="D64:D65"/>
    <mergeCell ref="E64:E65"/>
    <mergeCell ref="F64:F65"/>
    <mergeCell ref="D69:D70"/>
    <mergeCell ref="E69:E70"/>
    <mergeCell ref="A69:A70"/>
    <mergeCell ref="C69:C70"/>
    <mergeCell ref="J64:J65"/>
    <mergeCell ref="G64:G65"/>
    <mergeCell ref="K64:K65"/>
    <mergeCell ref="P64:P65"/>
    <mergeCell ref="H64:H65"/>
    <mergeCell ref="I64:I65"/>
    <mergeCell ref="L64:L65"/>
    <mergeCell ref="A74:A75"/>
    <mergeCell ref="D74:D75"/>
    <mergeCell ref="A59:A60"/>
    <mergeCell ref="C59:C60"/>
    <mergeCell ref="D59:D60"/>
    <mergeCell ref="E59:E60"/>
    <mergeCell ref="A54:A55"/>
    <mergeCell ref="C54:C55"/>
    <mergeCell ref="D54:D55"/>
    <mergeCell ref="J54:J55"/>
    <mergeCell ref="K54:K55"/>
    <mergeCell ref="I54:I55"/>
    <mergeCell ref="F54:F55"/>
    <mergeCell ref="F59:F60"/>
    <mergeCell ref="G59:G60"/>
    <mergeCell ref="H59:H60"/>
    <mergeCell ref="I59:I60"/>
    <mergeCell ref="E54:E55"/>
    <mergeCell ref="J59:J60"/>
    <mergeCell ref="K59:K60"/>
    <mergeCell ref="P59:P60"/>
    <mergeCell ref="P54:P55"/>
    <mergeCell ref="L59:L60"/>
    <mergeCell ref="L28:L29"/>
    <mergeCell ref="I28:I29"/>
    <mergeCell ref="J28:J29"/>
    <mergeCell ref="L54:L55"/>
    <mergeCell ref="K28:K29"/>
    <mergeCell ref="H28:H29"/>
    <mergeCell ref="O28:O29"/>
    <mergeCell ref="M28:M29"/>
    <mergeCell ref="D15:D16"/>
    <mergeCell ref="N28:N29"/>
    <mergeCell ref="B49:P49"/>
    <mergeCell ref="G54:G55"/>
    <mergeCell ref="H54:H55"/>
    <mergeCell ref="P28:P29"/>
    <mergeCell ref="B34:P34"/>
    <mergeCell ref="B39:P39"/>
    <mergeCell ref="B44:P44"/>
    <mergeCell ref="E28:E29"/>
    <mergeCell ref="F28:F29"/>
    <mergeCell ref="A28:A29"/>
    <mergeCell ref="B28:B29"/>
    <mergeCell ref="C28:C29"/>
    <mergeCell ref="D28:D29"/>
    <mergeCell ref="G28:G29"/>
    <mergeCell ref="A7:P10"/>
    <mergeCell ref="A12:A13"/>
    <mergeCell ref="B12:B13"/>
    <mergeCell ref="C12:O12"/>
    <mergeCell ref="P12:P13"/>
    <mergeCell ref="E15:E16"/>
    <mergeCell ref="G15:G16"/>
    <mergeCell ref="M15:M16"/>
    <mergeCell ref="N15:N16"/>
    <mergeCell ref="F15:F16"/>
    <mergeCell ref="P15:P16"/>
    <mergeCell ref="O15:O16"/>
    <mergeCell ref="J15:J16"/>
    <mergeCell ref="K15:K16"/>
    <mergeCell ref="L15:L16"/>
    <mergeCell ref="A15:A16"/>
    <mergeCell ref="H15:H16"/>
    <mergeCell ref="I15:I16"/>
    <mergeCell ref="C15:C16"/>
  </mergeCells>
  <phoneticPr fontId="7" type="noConversion"/>
  <pageMargins left="0.75" right="0.75" top="1" bottom="1" header="0.5" footer="0.5"/>
  <pageSetup paperSize="9" orientation="portrait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Юрист</cp:lastModifiedBy>
  <cp:lastPrinted>2025-04-11T06:18:22Z</cp:lastPrinted>
  <dcterms:created xsi:type="dcterms:W3CDTF">2015-08-02T21:42:25Z</dcterms:created>
  <dcterms:modified xsi:type="dcterms:W3CDTF">2025-04-29T03:35:24Z</dcterms:modified>
</cp:coreProperties>
</file>